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struzioni" sheetId="1" state="visible" r:id="rId1"/>
    <sheet xmlns:r="http://schemas.openxmlformats.org/officeDocument/2006/relationships" name="Parametri" sheetId="2" state="visible" r:id="rId2"/>
    <sheet xmlns:r="http://schemas.openxmlformats.org/officeDocument/2006/relationships" name="Inserimento" sheetId="3" state="visible" r:id="rId3"/>
    <sheet xmlns:r="http://schemas.openxmlformats.org/officeDocument/2006/relationships" name="Dashboard" sheetId="4" state="visible" r:id="rId4"/>
  </sheets>
  <definedNames>
    <definedName name="_xlnm._FilterDatabase" localSheetId="2" hidden="1">'Inserimento'!$A$5:$T$70</definedName>
    <definedName name="_xlnm.Print_Titles" localSheetId="2">'Inserimento'!5:5</definedName>
  </definedNames>
  <calcPr calcId="124519" fullCalcOnLoad="1"/>
</workbook>
</file>

<file path=xl/styles.xml><?xml version="1.0" encoding="utf-8"?>
<styleSheet xmlns="http://schemas.openxmlformats.org/spreadsheetml/2006/main">
  <numFmts count="3">
    <numFmt numFmtId="164" formatCode="yyyy-mm-dd h:mm:ss"/>
    <numFmt numFmtId="165" formatCode="DD/MM/YYYY"/>
    <numFmt numFmtId="166" formatCode="#,##0.00 €"/>
  </numFmts>
  <fonts count="22">
    <font>
      <name val="Calibri"/>
      <family val="2"/>
      <color theme="1"/>
      <sz val="11"/>
      <scheme val="minor"/>
    </font>
    <font>
      <name val="Calibri"/>
      <b val="1"/>
      <color rgb="00FFFFFF"/>
      <sz val="18"/>
    </font>
    <font>
      <name val="Calibri"/>
      <color rgb="00FFFFFF"/>
      <sz val="12"/>
    </font>
    <font>
      <name val="Calibri"/>
      <i val="1"/>
      <color rgb="006B7280"/>
      <sz val="9"/>
    </font>
    <font>
      <name val="Calibri"/>
      <b val="1"/>
      <color rgb="00FFFFFF"/>
      <sz val="12"/>
    </font>
    <font>
      <name val="Calibri"/>
      <b val="1"/>
      <color rgb="000F766E"/>
      <sz val="10"/>
    </font>
    <font>
      <name val="Calibri"/>
      <color rgb="001F2937"/>
      <sz val="10"/>
    </font>
    <font>
      <name val="Calibri"/>
      <b val="1"/>
      <color rgb="00FFFFFF"/>
      <sz val="16"/>
    </font>
    <font>
      <name val="Calibri"/>
      <color rgb="00FFFFFF"/>
      <sz val="11"/>
    </font>
    <font>
      <name val="Calibri"/>
      <b val="1"/>
      <color rgb="00FFFFFF"/>
      <sz val="11"/>
    </font>
    <font>
      <name val="Calibri"/>
      <b val="1"/>
      <color rgb="001F2937"/>
      <sz val="10"/>
    </font>
    <font>
      <name val="Calibri"/>
      <b val="1"/>
      <color rgb="00FFFFFF"/>
      <sz val="15"/>
    </font>
    <font>
      <name val="Calibri"/>
      <color rgb="00FFFFFF"/>
      <sz val="10"/>
    </font>
    <font>
      <name val="Calibri"/>
      <b val="1"/>
      <color rgb="00FFFFFF"/>
      <sz val="10"/>
    </font>
    <font>
      <name val="Calibri"/>
      <color rgb="00000000"/>
      <sz val="10"/>
    </font>
    <font>
      <name val="Calibri"/>
      <b val="1"/>
      <color rgb="004B5563"/>
      <sz val="9"/>
    </font>
    <font>
      <name val="Calibri"/>
      <b val="1"/>
      <color rgb="0022C55E"/>
      <sz val="20"/>
    </font>
    <font>
      <name val="Calibri"/>
      <b val="1"/>
      <color rgb="0014B8A6"/>
      <sz val="20"/>
    </font>
    <font>
      <name val="Calibri"/>
      <b val="1"/>
      <color rgb="000F766E"/>
      <sz val="20"/>
    </font>
    <font>
      <name val="Calibri"/>
      <b val="1"/>
      <color rgb="00DC2626"/>
      <sz val="20"/>
    </font>
    <font>
      <name val="Calibri"/>
      <b val="1"/>
      <color rgb="006B7280"/>
      <sz val="20"/>
    </font>
    <font>
      <name val="Calibri"/>
      <b val="1"/>
      <color rgb="00000000"/>
      <sz val="10"/>
    </font>
  </fonts>
  <fills count="12">
    <fill>
      <patternFill/>
    </fill>
    <fill>
      <patternFill patternType="gray125"/>
    </fill>
    <fill>
      <patternFill patternType="solid">
        <fgColor rgb="000F766E"/>
      </patternFill>
    </fill>
    <fill>
      <patternFill patternType="solid">
        <fgColor rgb="0014B8A6"/>
      </patternFill>
    </fill>
    <fill>
      <patternFill patternType="solid">
        <fgColor rgb="00F8FAFC"/>
      </patternFill>
    </fill>
    <fill>
      <patternFill patternType="solid">
        <fgColor rgb="00F0FDFA"/>
      </patternFill>
    </fill>
    <fill>
      <patternFill patternType="solid">
        <fgColor rgb="00FFFFFF"/>
      </patternFill>
    </fill>
    <fill>
      <patternFill patternType="solid">
        <fgColor rgb="00FFFBEB"/>
      </patternFill>
    </fill>
    <fill>
      <patternFill patternType="solid">
        <fgColor rgb="00F9FAFB"/>
      </patternFill>
    </fill>
    <fill>
      <patternFill patternType="solid">
        <fgColor rgb="00DC2626"/>
      </patternFill>
    </fill>
    <fill>
      <patternFill patternType="solid">
        <fgColor rgb="00FFE4E4"/>
      </patternFill>
    </fill>
    <fill>
      <patternFill patternType="solid">
        <fgColor rgb="00FFF0E0"/>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60">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0" applyAlignment="1" pivotButton="0" quotePrefix="0" xfId="0">
      <alignment horizontal="right" vertical="center"/>
    </xf>
    <xf numFmtId="0" fontId="4" fillId="2" borderId="0" applyAlignment="1" pivotButton="0" quotePrefix="0" xfId="0">
      <alignment horizontal="left" vertical="center" indent="1"/>
    </xf>
    <xf numFmtId="0" fontId="5" fillId="5" borderId="1" applyAlignment="1" pivotButton="0" quotePrefix="0" xfId="0">
      <alignment horizontal="left" vertical="top" wrapText="1" indent="1"/>
    </xf>
    <xf numFmtId="0" fontId="6" fillId="6" borderId="1" applyAlignment="1" pivotButton="0" quotePrefix="0" xfId="0">
      <alignment horizontal="left" vertical="top" wrapText="1" indent="1"/>
    </xf>
    <xf numFmtId="0" fontId="7" fillId="2" borderId="0" applyAlignment="1" pivotButton="0" quotePrefix="0" xfId="0">
      <alignment horizontal="center" vertical="center"/>
    </xf>
    <xf numFmtId="0" fontId="8" fillId="3" borderId="0" applyAlignment="1" pivotButton="0" quotePrefix="0" xfId="0">
      <alignment horizontal="center" vertical="center"/>
    </xf>
    <xf numFmtId="0" fontId="9" fillId="2" borderId="1" applyAlignment="1" pivotButton="0" quotePrefix="0" xfId="0">
      <alignment horizontal="center" vertical="center" wrapText="1"/>
    </xf>
    <xf numFmtId="0" fontId="10" fillId="5" borderId="1" applyAlignment="1" pivotButton="0" quotePrefix="0" xfId="0">
      <alignment horizontal="left" vertical="center" indent="1"/>
    </xf>
    <xf numFmtId="0" fontId="6" fillId="7" borderId="1" applyAlignment="1" pivotButton="0" quotePrefix="0" xfId="0">
      <alignment horizontal="left" vertical="center" indent="1"/>
    </xf>
    <xf numFmtId="0" fontId="3" fillId="5" borderId="1" applyAlignment="1" pivotButton="0" quotePrefix="0" xfId="0">
      <alignment horizontal="left" vertical="center" indent="1"/>
    </xf>
    <xf numFmtId="0" fontId="10" fillId="6" borderId="1" applyAlignment="1" pivotButton="0" quotePrefix="0" xfId="0">
      <alignment horizontal="left" vertical="center" indent="1"/>
    </xf>
    <xf numFmtId="0" fontId="3" fillId="6" borderId="1" applyAlignment="1" pivotButton="0" quotePrefix="0" xfId="0">
      <alignment horizontal="left" vertical="center" indent="1"/>
    </xf>
    <xf numFmtId="9" fontId="6" fillId="7" borderId="1" applyAlignment="1" pivotButton="0" quotePrefix="0" xfId="0">
      <alignment horizontal="left" vertical="center" indent="1"/>
    </xf>
    <xf numFmtId="0" fontId="11" fillId="2" borderId="0" applyAlignment="1" pivotButton="0" quotePrefix="0" xfId="0">
      <alignment horizontal="center" vertical="center"/>
    </xf>
    <xf numFmtId="0" fontId="12" fillId="3" borderId="0" applyAlignment="1" pivotButton="0" quotePrefix="0" xfId="0">
      <alignment horizontal="center" vertical="center"/>
    </xf>
    <xf numFmtId="0" fontId="13" fillId="2" borderId="1" applyAlignment="1" pivotButton="0" quotePrefix="0" xfId="0">
      <alignment horizontal="center" vertical="center" wrapText="1"/>
    </xf>
    <xf numFmtId="0" fontId="14" fillId="5" borderId="1" applyAlignment="1" pivotButton="0" quotePrefix="0" xfId="0">
      <alignment vertical="center"/>
    </xf>
    <xf numFmtId="165" fontId="14" fillId="5" borderId="1" applyAlignment="1" pivotButton="0" quotePrefix="0" xfId="0">
      <alignment vertical="center"/>
    </xf>
    <xf numFmtId="166" fontId="14" fillId="7" borderId="1" applyAlignment="1" pivotButton="0" quotePrefix="0" xfId="0">
      <alignment vertical="center"/>
    </xf>
    <xf numFmtId="9" fontId="14" fillId="7" borderId="1" applyAlignment="1" pivotButton="0" quotePrefix="0" xfId="0">
      <alignment vertical="center"/>
    </xf>
    <xf numFmtId="166" fontId="14" fillId="6" borderId="1" applyAlignment="1" pivotButton="0" quotePrefix="0" xfId="0">
      <alignment vertical="center"/>
    </xf>
    <xf numFmtId="0" fontId="14" fillId="7" borderId="1" applyAlignment="1" pivotButton="0" quotePrefix="0" xfId="0">
      <alignment vertical="center"/>
    </xf>
    <xf numFmtId="165" fontId="14" fillId="6" borderId="1" applyAlignment="1" pivotButton="0" quotePrefix="0" xfId="0">
      <alignment vertical="center"/>
    </xf>
    <xf numFmtId="1" fontId="14" fillId="6" borderId="1" applyAlignment="1" pivotButton="0" quotePrefix="0" xfId="0">
      <alignment vertical="center"/>
    </xf>
    <xf numFmtId="0" fontId="14" fillId="6" borderId="1" applyAlignment="1" pivotButton="0" quotePrefix="0" xfId="0">
      <alignment vertical="center"/>
    </xf>
    <xf numFmtId="0" fontId="4" fillId="2" borderId="0" applyAlignment="1" pivotButton="0" quotePrefix="0" xfId="0">
      <alignment horizontal="center" vertical="center"/>
    </xf>
    <xf numFmtId="0" fontId="15" fillId="8" borderId="1" applyAlignment="1" pivotButton="0" quotePrefix="0" xfId="0">
      <alignment horizontal="center" vertical="center" wrapText="1"/>
    </xf>
    <xf numFmtId="1" fontId="16" fillId="6" borderId="1" applyAlignment="1" pivotButton="0" quotePrefix="0" xfId="0">
      <alignment horizontal="center" vertical="center"/>
    </xf>
    <xf numFmtId="166" fontId="17" fillId="6" borderId="1" applyAlignment="1" pivotButton="0" quotePrefix="0" xfId="0">
      <alignment horizontal="center" vertical="center"/>
    </xf>
    <xf numFmtId="166" fontId="18" fillId="6" borderId="1" applyAlignment="1" pivotButton="0" quotePrefix="0" xfId="0">
      <alignment horizontal="center" vertical="center"/>
    </xf>
    <xf numFmtId="1" fontId="19" fillId="6" borderId="1" applyAlignment="1" pivotButton="0" quotePrefix="0" xfId="0">
      <alignment horizontal="center" vertical="center"/>
    </xf>
    <xf numFmtId="1" fontId="20" fillId="6" borderId="1" applyAlignment="1" pivotButton="0" quotePrefix="0" xfId="0">
      <alignment horizontal="center" vertical="center"/>
    </xf>
    <xf numFmtId="0" fontId="9" fillId="2" borderId="0" applyAlignment="1" pivotButton="0" quotePrefix="0" xfId="0">
      <alignment horizontal="center" vertical="center"/>
    </xf>
    <xf numFmtId="0" fontId="9" fillId="9" borderId="0" applyAlignment="1" pivotButton="0" quotePrefix="0" xfId="0">
      <alignment horizontal="center" vertical="center"/>
    </xf>
    <xf numFmtId="0" fontId="13" fillId="3" borderId="1" applyAlignment="1" pivotButton="0" quotePrefix="0" xfId="0">
      <alignment horizontal="center" vertical="center" wrapText="1"/>
    </xf>
    <xf numFmtId="0" fontId="14" fillId="5" borderId="1" applyAlignment="1" pivotButton="0" quotePrefix="0" xfId="0">
      <alignment horizontal="left" vertical="center" indent="1"/>
    </xf>
    <xf numFmtId="0" fontId="21" fillId="5" borderId="1" applyAlignment="1" pivotButton="0" quotePrefix="0" xfId="0">
      <alignment horizontal="center" vertical="center"/>
    </xf>
    <xf numFmtId="166" fontId="14" fillId="5" borderId="1" applyAlignment="1" pivotButton="0" quotePrefix="0" xfId="0">
      <alignment horizontal="right" vertical="center"/>
    </xf>
    <xf numFmtId="0" fontId="14" fillId="10" borderId="1" applyAlignment="1" pivotButton="0" quotePrefix="0" xfId="0">
      <alignment horizontal="center" vertical="center"/>
    </xf>
    <xf numFmtId="0" fontId="14" fillId="10" borderId="1" applyAlignment="1" pivotButton="0" quotePrefix="0" xfId="0">
      <alignment horizontal="left" vertical="center"/>
    </xf>
    <xf numFmtId="165" fontId="14" fillId="10" borderId="1" applyAlignment="1" pivotButton="0" quotePrefix="0" xfId="0">
      <alignment horizontal="center" vertical="center"/>
    </xf>
    <xf numFmtId="166" fontId="14" fillId="10" borderId="1" applyAlignment="1" pivotButton="0" quotePrefix="0" xfId="0">
      <alignment horizontal="left" vertical="center"/>
    </xf>
    <xf numFmtId="0" fontId="14" fillId="6" borderId="1" applyAlignment="1" pivotButton="0" quotePrefix="0" xfId="0">
      <alignment horizontal="left" vertical="center" indent="1"/>
    </xf>
    <xf numFmtId="0" fontId="21" fillId="6" borderId="1" applyAlignment="1" pivotButton="0" quotePrefix="0" xfId="0">
      <alignment horizontal="center" vertical="center"/>
    </xf>
    <xf numFmtId="166" fontId="14" fillId="6" borderId="1" applyAlignment="1" pivotButton="0" quotePrefix="0" xfId="0">
      <alignment horizontal="right" vertical="center"/>
    </xf>
    <xf numFmtId="0" fontId="14" fillId="11" borderId="1" applyAlignment="1" pivotButton="0" quotePrefix="0" xfId="0">
      <alignment horizontal="center" vertical="center"/>
    </xf>
    <xf numFmtId="0" fontId="14" fillId="11" borderId="1" applyAlignment="1" pivotButton="0" quotePrefix="0" xfId="0">
      <alignment horizontal="left" vertical="center"/>
    </xf>
    <xf numFmtId="165" fontId="14" fillId="11" borderId="1" applyAlignment="1" pivotButton="0" quotePrefix="0" xfId="0">
      <alignment horizontal="center" vertical="center"/>
    </xf>
    <xf numFmtId="166" fontId="14" fillId="11" borderId="1" applyAlignment="1" pivotButton="0" quotePrefix="0" xfId="0">
      <alignment horizontal="left" vertical="center"/>
    </xf>
    <xf numFmtId="0" fontId="14" fillId="6" borderId="1" applyAlignment="1" pivotButton="0" quotePrefix="0" xfId="0">
      <alignment horizontal="center" vertical="center"/>
    </xf>
    <xf numFmtId="0" fontId="14" fillId="6" borderId="1" applyAlignment="1" pivotButton="0" quotePrefix="0" xfId="0">
      <alignment horizontal="left" vertical="center"/>
    </xf>
    <xf numFmtId="165" fontId="14" fillId="6" borderId="1" applyAlignment="1" pivotButton="0" quotePrefix="0" xfId="0">
      <alignment horizontal="center" vertical="center"/>
    </xf>
    <xf numFmtId="166" fontId="14" fillId="6" borderId="1" applyAlignment="1" pivotButton="0" quotePrefix="0" xfId="0">
      <alignment horizontal="left" vertical="center"/>
    </xf>
    <xf numFmtId="0" fontId="14" fillId="5" borderId="1" applyAlignment="1" pivotButton="0" quotePrefix="0" xfId="0">
      <alignment horizontal="center" vertical="center"/>
    </xf>
    <xf numFmtId="0" fontId="14" fillId="5" borderId="1" applyAlignment="1" pivotButton="0" quotePrefix="0" xfId="0">
      <alignment horizontal="left" vertical="center"/>
    </xf>
    <xf numFmtId="165" fontId="14" fillId="5" borderId="1" applyAlignment="1" pivotButton="0" quotePrefix="0" xfId="0">
      <alignment horizontal="center" vertical="center"/>
    </xf>
    <xf numFmtId="166" fontId="14" fillId="5" borderId="1" applyAlignment="1" pivotButton="0" quotePrefix="0" xfId="0">
      <alignment horizontal="left" vertical="center"/>
    </xf>
  </cellXfs>
  <cellStyles count="1">
    <cellStyle name="Normal" xfId="0" builtinId="0" hidden="0"/>
  </cellStyles>
  <dxfs count="7">
    <dxf>
      <fill>
        <patternFill patternType="solid">
          <fgColor rgb="00FFFFFF"/>
        </patternFill>
      </fill>
    </dxf>
    <dxf>
      <font>
        <b val="1"/>
        <color rgb="00DC2626"/>
      </font>
      <fill>
        <patternFill patternType="solid">
          <fgColor rgb="00FFE4E4"/>
        </patternFill>
      </fill>
    </dxf>
    <dxf>
      <font>
        <color rgb="00C2410C"/>
      </font>
      <fill>
        <patternFill patternType="solid">
          <fgColor rgb="00FFF0E0"/>
        </patternFill>
      </fill>
    </dxf>
    <dxf>
      <font>
        <name val="Calibri"/>
        <b val="1"/>
        <color rgb="00166534"/>
        <sz val="10"/>
      </font>
    </dxf>
    <dxf>
      <font>
        <name val="Calibri"/>
        <color rgb="006B7280"/>
        <sz val="10"/>
      </font>
    </dxf>
    <dxf>
      <font>
        <name val="Calibri"/>
        <b val="1"/>
        <color rgb="00B45309"/>
        <sz val="10"/>
      </font>
    </dxf>
    <dxf>
      <fill>
        <patternFill patternType="solid">
          <fgColor rgb="00DBEAF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Spesa per Categoria (€)</a:t>
            </a:r>
          </a:p>
        </rich>
      </tx>
    </title>
    <plotArea>
      <barChart>
        <barDir val="col"/>
        <grouping val="clustered"/>
        <ser>
          <idx val="0"/>
          <order val="0"/>
          <tx>
            <strRef>
              <f>'Dashboard'!C12</f>
            </strRef>
          </tx>
          <spPr>
            <a:solidFill xmlns:a="http://schemas.openxmlformats.org/drawingml/2006/main">
              <a:srgbClr val="0F766E"/>
            </a:solidFill>
            <a:ln xmlns:a="http://schemas.openxmlformats.org/drawingml/2006/main">
              <a:prstDash val="solid"/>
            </a:ln>
          </spPr>
          <cat>
            <numRef>
              <f>'Dashboard'!$A$13:$A$22</f>
            </numRef>
          </cat>
          <val>
            <numRef>
              <f>'Dashboard'!$C$13:$C$22</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Categoria</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Importo Lordo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0"/>
  <chart>
    <title>
      <tx>
        <rich>
          <a:bodyPr xmlns:a="http://schemas.openxmlformats.org/drawingml/2006/main"/>
          <a:p xmlns:a="http://schemas.openxmlformats.org/drawingml/2006/main">
            <a:pPr>
              <a:defRPr/>
            </a:pPr>
            <a:r>
              <a:t>Distribuzione per Frequenza</a:t>
            </a:r>
          </a:p>
        </rich>
      </tx>
    </title>
    <plotArea>
      <pieChart>
        <varyColors val="1"/>
        <ser>
          <idx val="0"/>
          <order val="0"/>
          <tx>
            <strRef>
              <f>'Dashboard'!B25</f>
            </strRef>
          </tx>
          <spPr>
            <a:ln xmlns:a="http://schemas.openxmlformats.org/drawingml/2006/main">
              <a:prstDash val="solid"/>
            </a:ln>
          </spPr>
          <cat>
            <numRef>
              <f>'Dashboard'!$A$26:$A$30</f>
            </numRef>
          </cat>
          <val>
            <numRef>
              <f>'Dashboard'!$B$26:$B$30</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7</col>
      <colOff>0</colOff>
      <row>23</row>
      <rowOff>0</rowOff>
    </from>
    <ext cx="648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7</col>
      <colOff>0</colOff>
      <row>38</row>
      <rowOff>0</rowOff>
    </from>
    <ext cx="5040000" cy="36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B38"/>
  <sheetViews>
    <sheetView showGridLines="0" workbookViewId="0">
      <selection activeCell="A1" sqref="A1"/>
    </sheetView>
  </sheetViews>
  <sheetFormatPr baseColWidth="8" defaultRowHeight="15"/>
  <cols>
    <col width="26" customWidth="1" min="1" max="1"/>
    <col width="110" customWidth="1" min="2" max="2"/>
  </cols>
  <sheetData>
    <row r="1" ht="44" customHeight="1">
      <c r="A1" s="1" t="inlineStr">
        <is>
          <t>TRACKER ABBONAMENTI — GUIDA RAPIDA</t>
        </is>
      </c>
    </row>
    <row r="2" ht="24" customHeight="1">
      <c r="A2" s="2" t="inlineStr">
        <is>
          <t>Manuale operativo per professionisti e microimprese italiane</t>
        </is>
      </c>
    </row>
    <row r="3" ht="16" customHeight="1">
      <c r="A3" s="3" t="inlineStr">
        <is>
          <t>Data: 24/05/2026  |  Studio Rossi &amp; Partners SRL  |  P.IVA: 12345678901</t>
        </is>
      </c>
    </row>
    <row r="4" ht="22" customHeight="1">
      <c r="A4" s="4" t="inlineStr">
        <is>
          <t>OBIETTIVO DEL FILE</t>
        </is>
      </c>
    </row>
    <row r="5" ht="18" customHeight="1">
      <c r="A5" s="5" t="inlineStr">
        <is>
          <t>Scopo</t>
        </is>
      </c>
      <c r="B5" s="6" t="inlineStr">
        <is>
          <t>Questa cartella di lavoro consente di monitorare, scadenzare e controllare tutti gli abbonamenti ricorrenti di uno studio professionale o microimpresa: software, cloud, PEC, hosting, dominio, marketing, assicurazioni, licenze, gestionale, firma digitale e altro ancora.</t>
        </is>
      </c>
    </row>
    <row r="6" ht="90" customHeight="1">
      <c r="A6" s="5" t="inlineStr">
        <is>
          <t>Problemi risolti</t>
        </is>
      </c>
      <c r="B6" s="6" t="inlineStr">
        <is>
          <t>• Rinnovi automatici dimenticati
• Doppie sottoscrizioni attive
• Mancata disdetta entro i termini contrattuali
• Spese impreviste non pianificate
• Mancanza di visibilità sul cash flow futuro
• Disordine nella documentazione di fatture e ricevute</t>
        </is>
      </c>
    </row>
    <row r="7" ht="22" customHeight="1">
      <c r="A7" s="4" t="inlineStr">
        <is>
          <t>STRUTTURA DEI FOGLI</t>
        </is>
      </c>
    </row>
    <row r="8" ht="18" customHeight="1">
      <c r="A8" s="5" t="inlineStr">
        <is>
          <t>Istruzioni</t>
        </is>
      </c>
      <c r="B8" s="6" t="inlineStr">
        <is>
          <t>Il foglio che stai leggendo. Contiene la guida operativa completa. Non modificare questo foglio.</t>
        </is>
      </c>
    </row>
    <row r="9" ht="18" customHeight="1">
      <c r="A9" s="5" t="inlineStr">
        <is>
          <t>Parametri</t>
        </is>
      </c>
      <c r="B9" s="6" t="inlineStr">
        <is>
          <t>Contiene le impostazioni globali: ragione sociale, P.IVA, aliquota IVA standard, soglia giorni scadenza, giorni preavviso disdetta e altri parametri di configurazione. Da aggiornare alla prima apertura.</t>
        </is>
      </c>
    </row>
    <row r="10" ht="18" customHeight="1">
      <c r="A10" s="5" t="inlineStr">
        <is>
          <t>Inserimento</t>
        </is>
      </c>
      <c r="B10" s="6" t="inlineStr">
        <is>
          <t>Foglio principale. Ogni riga rappresenta un abbonamento. Compilare le colonne di input (sfondo giallo tenue). Le colonne con sfondo bianco contengono formule automatiche: non modificarle.</t>
        </is>
      </c>
    </row>
    <row r="11" ht="18" customHeight="1">
      <c r="A11" s="5" t="inlineStr">
        <is>
          <t>Dashboard</t>
        </is>
      </c>
      <c r="B11" s="6" t="inlineStr">
        <is>
          <t>Foglio di riepilogo automatico. Mostra KPI, tabelle per categoria/frequenza/metodo pagamento e grafici. Non richiede compilazione manuale: si aggiorna automaticamente dai dati del foglio Inserimento.</t>
        </is>
      </c>
    </row>
    <row r="12" ht="22" customHeight="1">
      <c r="A12" s="4" t="inlineStr">
        <is>
          <t>COME COMPILARE IL FOGLIO INSERIMENTO</t>
        </is>
      </c>
    </row>
    <row r="13" ht="120" customHeight="1">
      <c r="A13" s="5" t="inlineStr">
        <is>
          <t>Nuovo abbonamento</t>
        </is>
      </c>
      <c r="B13" s="6" t="inlineStr">
        <is>
          <t>1. Aprire il foglio Inserimento.
2. Andare alla prima riga vuota sotto le intestazioni (riga 6 o successiva).
3. Inserire l'ID Abbonamento nel formato ABB-XXXX (es: ABB-0015).
4. Compilare Fornitore, Servizio, Categoria (menu a tendina), Data Inizio, Data Rinnovo.
5. Selezionare la Frequenza dal menu (Mensile, Trimestrale, Semestrale, Annuale, Biennale).
6. Inserire l'importo periodico netto (senza IVA) nella colonna H.
7. Selezionare l'aliquota IVA nella colonna I (0%, 4%, 10%, 22%).
8. Le colonne J (Importo Lordo), N (Data Scadenza Preavviso) e O (Giorni alla Scadenza) si calcolano automaticamente.</t>
        </is>
      </c>
    </row>
    <row r="14" ht="75" customHeight="1">
      <c r="A14" s="5" t="inlineStr">
        <is>
          <t>Metodo pagamento e stato</t>
        </is>
      </c>
      <c r="B14" s="6" t="inlineStr">
        <is>
          <t>Usare i menu a tendina per:
• Metodo Pagamento (colonna K): Carta, Bonifico, Addebito SEPA, PayPal, Altro
• Stato (colonna L): Attivo, In scadenza, Disdetto, Sospeso
• Rinnovo Automatico (colonna P): Sì / No
• Centro di Costo (colonna R): Amministrazione, Commerciale, IT, Direzione, Marketing</t>
        </is>
      </c>
    </row>
    <row r="15" ht="60" customHeight="1">
      <c r="A15" s="5" t="inlineStr">
        <is>
          <t>Disdetta abbonamento</t>
        </is>
      </c>
      <c r="B15" s="6" t="inlineStr">
        <is>
          <t>1. Individuare la riga dell'abbonamento.
2. Modificare lo Stato in 'Disdetto'.
3. Il servizio verrà escluso automaticamente dai totali del Dashboard.
4. Annotare l'eventuale data di disdetta nelle Note (colonna T).</t>
        </is>
      </c>
    </row>
    <row r="16" ht="22" customHeight="1">
      <c r="A16" s="4" t="inlineStr">
        <is>
          <t>SIGNIFICATO DEI COLORI</t>
        </is>
      </c>
    </row>
    <row r="17" ht="18" customHeight="1">
      <c r="A17" s="5" t="inlineStr">
        <is>
          <t>Rosso (sfondo tenue)</t>
        </is>
      </c>
      <c r="B17" s="6" t="inlineStr">
        <is>
          <t>Giorni alla Scadenza &lt;= 7: abbonamento in scadenza urgente. Verificare se rinnovare o disdire entro i termini.</t>
        </is>
      </c>
    </row>
    <row r="18" ht="18" customHeight="1">
      <c r="A18" s="5" t="inlineStr">
        <is>
          <t>Arancione (sfondo tenue)</t>
        </is>
      </c>
      <c r="B18" s="6" t="inlineStr">
        <is>
          <t>Giorni alla Scadenza tra 8 e 30: scadenza prossima. Pianificare l'azione.</t>
        </is>
      </c>
    </row>
    <row r="19" ht="18" customHeight="1">
      <c r="A19" s="5" t="inlineStr">
        <is>
          <t>Verde (testo/icona)</t>
        </is>
      </c>
      <c r="B19" s="6" t="inlineStr">
        <is>
          <t>Stato = Attivo: abbonamento regolare e in corso.</t>
        </is>
      </c>
    </row>
    <row r="20" ht="18" customHeight="1">
      <c r="A20" s="5" t="inlineStr">
        <is>
          <t>Giallo (sfondo tenue)</t>
        </is>
      </c>
      <c r="B20" s="6" t="inlineStr">
        <is>
          <t>Celle di inserimento manuale. Colonne calcolate con formule hanno sfondo bianco.</t>
        </is>
      </c>
    </row>
    <row r="21" ht="18" customHeight="1">
      <c r="A21" s="5" t="inlineStr">
        <is>
          <t>Grigio (testo)</t>
        </is>
      </c>
      <c r="B21" s="6" t="inlineStr">
        <is>
          <t>Stato = Disdetto: abbonamento terminato, escluso dai calcoli.</t>
        </is>
      </c>
    </row>
    <row r="22" ht="18" customHeight="1">
      <c r="A22" s="5" t="inlineStr">
        <is>
          <t>Blu (sfondo tenue)</t>
        </is>
      </c>
      <c r="B22" s="6" t="inlineStr">
        <is>
          <t>Rinnovo Automatico = Sì: attenzione agli addebiti automatici.</t>
        </is>
      </c>
    </row>
    <row r="23" ht="18" customHeight="1">
      <c r="A23" s="5" t="inlineStr">
        <is>
          <t>Righe alternate verdi</t>
        </is>
      </c>
      <c r="B23" s="6" t="inlineStr">
        <is>
          <t>Migliora la leggibilità della tabella. Nessun significato funzionale.</t>
        </is>
      </c>
    </row>
    <row r="24" ht="22" customHeight="1">
      <c r="A24" s="4" t="inlineStr">
        <is>
          <t>FORMULE AUTOMATICHE</t>
        </is>
      </c>
    </row>
    <row r="25" ht="18" customHeight="1">
      <c r="A25" s="5" t="inlineStr">
        <is>
          <t>Importo Lordo (col. J)</t>
        </is>
      </c>
      <c r="B25" s="6" t="inlineStr">
        <is>
          <t>Calcolato come: Importo Periodico × (1 + IVA%). Si aggiorna automaticamente all'inserimento di importo e aliquota.</t>
        </is>
      </c>
    </row>
    <row r="26" ht="18" customHeight="1">
      <c r="A26" s="5" t="inlineStr">
        <is>
          <t>Data Scadenza Preavviso (col. N)</t>
        </is>
      </c>
      <c r="B26" s="6" t="inlineStr">
        <is>
          <t>Calcolata come: Data Rinnovo meno i giorni di preavviso disdetta indicati in colonna M. Utile per sapere entro quando comunicare la disdetta.</t>
        </is>
      </c>
    </row>
    <row r="27" ht="18" customHeight="1">
      <c r="A27" s="5" t="inlineStr">
        <is>
          <t>Giorni alla Scadenza (col. O)</t>
        </is>
      </c>
      <c r="B27" s="6" t="inlineStr">
        <is>
          <t>Differenza in giorni tra la Data Rinnovo e la data odierna. Valore negativo = scadenza già passata.</t>
        </is>
      </c>
    </row>
    <row r="28" ht="22" customHeight="1">
      <c r="A28" s="4" t="inlineStr">
        <is>
          <t>FOGLIO PARAMETRI</t>
        </is>
      </c>
    </row>
    <row r="29" ht="135" customHeight="1">
      <c r="A29" s="5" t="inlineStr">
        <is>
          <t>Configurazione iniziale</t>
        </is>
      </c>
      <c r="B29" s="6" t="inlineStr">
        <is>
          <t>Alla prima apertura, aggiornare i seguenti campi nel foglio Parametri:
• Ragione sociale
• Partita IVA
• PEC
• Anno di riferimento
• Aliquota IVA standard (usata come default)
• Giorni soglia scadenza (default: 7)
• Giorni preavviso disdetta (default: 30)
• Centro di costo predefinito</t>
        </is>
      </c>
    </row>
    <row r="30" ht="22" customHeight="1">
      <c r="A30" s="4" t="inlineStr">
        <is>
          <t>COME LEGGERE IL DASHBOARD</t>
        </is>
      </c>
    </row>
    <row r="31" ht="18" customHeight="1">
      <c r="A31" s="5" t="inlineStr">
        <is>
          <t>KPI principali</t>
        </is>
      </c>
      <c r="B31" s="6" t="inlineStr">
        <is>
          <t>I blocchi in alto mostrano: numero abbonamenti attivi, spesa mensile, spesa annua stimata, abbonamenti in scadenza entro 7 giorni, abbonamenti disdetti, importo medio per abbonamento.</t>
        </is>
      </c>
    </row>
    <row r="32" ht="18" customHeight="1">
      <c r="A32" s="5" t="inlineStr">
        <is>
          <t>Tabelle riepilogo</t>
        </is>
      </c>
      <c r="B32" s="6" t="inlineStr">
        <is>
          <t>Sotto i KPI sono presenti tabelle di sintesi per categoria, frequenza, metodo di pagamento e centro di costo. I dati si aggiornano automaticamente.</t>
        </is>
      </c>
    </row>
    <row r="33" ht="18" customHeight="1">
      <c r="A33" s="5" t="inlineStr">
        <is>
          <t>Scadenze imminenti</t>
        </is>
      </c>
      <c r="B33" s="6" t="inlineStr">
        <is>
          <t>Lista degli abbonamenti con scadenza più vicina. Verificarla settimanalmente.</t>
        </is>
      </c>
    </row>
    <row r="34" ht="18" customHeight="1">
      <c r="A34" s="5" t="inlineStr">
        <is>
          <t>Grafici</t>
        </is>
      </c>
      <c r="B34" s="6" t="inlineStr">
        <is>
          <t>I grafici mostrano la distribuzione della spesa per categoria (colonne) e per frequenza (torta). Si aggiornano automaticamente con i dati del foglio Inserimento.</t>
        </is>
      </c>
    </row>
    <row r="35" ht="22" customHeight="1">
      <c r="A35" s="4" t="inlineStr">
        <is>
          <t>NOTE LEGALI E PRIVACY</t>
        </is>
      </c>
    </row>
    <row r="36" ht="18" customHeight="1">
      <c r="A36" s="5" t="inlineStr">
        <is>
          <t>GDPR</t>
        </is>
      </c>
      <c r="B36" s="6" t="inlineStr">
        <is>
          <t>Il file può contenere dati di contatto di fornitori (referenti, email). Gestirlo nel rispetto del Regolamento UE 2016/679. Non condividere il file con soggetti non autorizzati. Non inserire dati personali di dipendenti o clienti non necessari al monitoraggio degli abbonamenti.</t>
        </is>
      </c>
    </row>
    <row r="37" ht="18" customHeight="1">
      <c r="A37" s="5" t="inlineStr">
        <is>
          <t>IVA e fatturazione</t>
        </is>
      </c>
      <c r="B37" s="6" t="inlineStr">
        <is>
          <t>Gli importi sono gestiti al netto o al lordo IVA secondo le colonne dedicate (H: imponibile, I: aliquota, J: importo lordo). Per il regime forfettario, l'IVA non è applicabile: impostare aliquota 0% e annotare il regime nelle Note.</t>
        </is>
      </c>
    </row>
    <row r="38" ht="18" customHeight="1">
      <c r="A38" s="5" t="inlineStr">
        <is>
          <t>Fatturazione elettronica</t>
        </is>
      </c>
      <c r="B38" s="6" t="inlineStr">
        <is>
          <t>Annotare il riferimento alla fattura elettronica (numero SDI, data) nella colonna S (Documento/Fattura) per la tracciabilità documentale.</t>
        </is>
      </c>
    </row>
  </sheetData>
  <mergeCells count="11">
    <mergeCell ref="A1:B1"/>
    <mergeCell ref="A2:B2"/>
    <mergeCell ref="A3:B3"/>
    <mergeCell ref="A4:B4"/>
    <mergeCell ref="A7:B7"/>
    <mergeCell ref="A12:B12"/>
    <mergeCell ref="A16:B16"/>
    <mergeCell ref="A24:B24"/>
    <mergeCell ref="A28:B28"/>
    <mergeCell ref="A30:B30"/>
    <mergeCell ref="A35:B3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16"/>
  <sheetViews>
    <sheetView showGridLines="0" workbookViewId="0">
      <selection activeCell="A1" sqref="A1"/>
    </sheetView>
  </sheetViews>
  <sheetFormatPr baseColWidth="8" defaultRowHeight="15"/>
  <cols>
    <col width="32" customWidth="1" min="1" max="1"/>
    <col width="44" customWidth="1" min="2" max="2"/>
    <col width="20" customWidth="1" min="3" max="3"/>
  </cols>
  <sheetData>
    <row r="1" ht="38" customHeight="1">
      <c r="A1" s="7" t="inlineStr">
        <is>
          <t>PARAMETRI DI CONFIGURAZIONE — TRACKER ABBONAMENTI</t>
        </is>
      </c>
    </row>
    <row r="2" ht="22" customHeight="1">
      <c r="A2" s="8" t="inlineStr">
        <is>
          <t>Aggiornare i valori alla prima apertura — non modificare la colonna A</t>
        </is>
      </c>
    </row>
    <row r="3" ht="16" customHeight="1">
      <c r="A3" s="3" t="inlineStr">
        <is>
          <t>Data configurazione: 24/05/2026</t>
        </is>
      </c>
    </row>
    <row r="4" ht="20" customHeight="1">
      <c r="A4" s="9" t="inlineStr">
        <is>
          <t>Parametro</t>
        </is>
      </c>
      <c r="B4" s="9" t="inlineStr">
        <is>
          <t>Valore</t>
        </is>
      </c>
      <c r="C4" s="9" t="inlineStr">
        <is>
          <t>Note</t>
        </is>
      </c>
    </row>
    <row r="5" ht="18" customHeight="1">
      <c r="A5" s="10" t="inlineStr">
        <is>
          <t>Ragione sociale</t>
        </is>
      </c>
      <c r="B5" s="11" t="inlineStr">
        <is>
          <t>Studio Rossi &amp; Partners SRL</t>
        </is>
      </c>
      <c r="C5" s="12" t="inlineStr">
        <is>
          <t>Nome azienda/studio</t>
        </is>
      </c>
    </row>
    <row r="6" ht="18" customHeight="1">
      <c r="A6" s="13" t="inlineStr">
        <is>
          <t>Partita IVA</t>
        </is>
      </c>
      <c r="B6" s="11" t="inlineStr">
        <is>
          <t>12345678901</t>
        </is>
      </c>
      <c r="C6" s="14" t="inlineStr">
        <is>
          <t>11 cifre</t>
        </is>
      </c>
    </row>
    <row r="7" ht="18" customHeight="1">
      <c r="A7" s="10" t="inlineStr">
        <is>
          <t>Codice fiscale</t>
        </is>
      </c>
      <c r="B7" s="11" t="inlineStr">
        <is>
          <t>12345678901</t>
        </is>
      </c>
      <c r="C7" s="12" t="inlineStr">
        <is>
          <t>16 caratteri</t>
        </is>
      </c>
    </row>
    <row r="8" ht="18" customHeight="1">
      <c r="A8" s="13" t="inlineStr">
        <is>
          <t>Codice SDI</t>
        </is>
      </c>
      <c r="B8" s="11" t="inlineStr">
        <is>
          <t>ABC12DE</t>
        </is>
      </c>
      <c r="C8" s="14" t="inlineStr">
        <is>
          <t>7 caratteri</t>
        </is>
      </c>
    </row>
    <row r="9" ht="18" customHeight="1">
      <c r="A9" s="10" t="inlineStr">
        <is>
          <t>PEC</t>
        </is>
      </c>
      <c r="B9" s="11" t="inlineStr">
        <is>
          <t>studio.rossi@pec.it</t>
        </is>
      </c>
      <c r="C9" s="12" t="inlineStr">
        <is>
          <t>Indirizzo PEC ufficiale</t>
        </is>
      </c>
    </row>
    <row r="10" ht="18" customHeight="1">
      <c r="A10" s="13" t="inlineStr">
        <is>
          <t>Anno di riferimento</t>
        </is>
      </c>
      <c r="B10" s="11" t="n">
        <v>2026</v>
      </c>
      <c r="C10" s="14" t="inlineStr">
        <is>
          <t>Anno fiscale corrente</t>
        </is>
      </c>
    </row>
    <row r="11" ht="18" customHeight="1">
      <c r="A11" s="10" t="inlineStr">
        <is>
          <t>Mese iniziale monitoraggio</t>
        </is>
      </c>
      <c r="B11" s="11" t="inlineStr">
        <is>
          <t>01/01/2026</t>
        </is>
      </c>
      <c r="C11" s="12" t="inlineStr">
        <is>
          <t>DD/MM/AAAA</t>
        </is>
      </c>
    </row>
    <row r="12" ht="18" customHeight="1">
      <c r="A12" s="13" t="inlineStr">
        <is>
          <t>Aliquota IVA standard</t>
        </is>
      </c>
      <c r="B12" s="15" t="n">
        <v>0.22</v>
      </c>
      <c r="C12" s="14" t="inlineStr">
        <is>
          <t>Formato: 22% = 0,22</t>
        </is>
      </c>
    </row>
    <row r="13" ht="18" customHeight="1">
      <c r="A13" s="10" t="inlineStr">
        <is>
          <t>Giorni soglia scadenza</t>
        </is>
      </c>
      <c r="B13" s="11" t="n">
        <v>7</v>
      </c>
      <c r="C13" s="12" t="inlineStr">
        <is>
          <t>Abbonamenti in scadenza entro N giorni</t>
        </is>
      </c>
    </row>
    <row r="14" ht="18" customHeight="1">
      <c r="A14" s="13" t="inlineStr">
        <is>
          <t>Valuta</t>
        </is>
      </c>
      <c r="B14" s="11" t="inlineStr">
        <is>
          <t>EUR</t>
        </is>
      </c>
      <c r="C14" s="14" t="inlineStr">
        <is>
          <t>Valuta di riferimento</t>
        </is>
      </c>
    </row>
    <row r="15" ht="18" customHeight="1">
      <c r="A15" s="10" t="inlineStr">
        <is>
          <t>N. giorni preavviso disdetta</t>
        </is>
      </c>
      <c r="B15" s="11" t="n">
        <v>30</v>
      </c>
      <c r="C15" s="12" t="inlineStr">
        <is>
          <t>Giorni default preavviso</t>
        </is>
      </c>
    </row>
    <row r="16" ht="18" customHeight="1">
      <c r="A16" s="13" t="inlineStr">
        <is>
          <t>Centro di costo predefinito</t>
        </is>
      </c>
      <c r="B16" s="11" t="inlineStr">
        <is>
          <t>Amministrazione</t>
        </is>
      </c>
      <c r="C16" s="14" t="inlineStr">
        <is>
          <t>Usato come default nel foglio Inserimento</t>
        </is>
      </c>
    </row>
  </sheetData>
  <mergeCells count="3">
    <mergeCell ref="A1:C1"/>
    <mergeCell ref="A2:C2"/>
    <mergeCell ref="A3:C3"/>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T20"/>
  <sheetViews>
    <sheetView showGridLines="0" workbookViewId="0">
      <pane ySplit="5" topLeftCell="A6" activePane="bottomLeft" state="frozen"/>
      <selection pane="bottomLeft" activeCell="A1" sqref="A1"/>
    </sheetView>
  </sheetViews>
  <sheetFormatPr baseColWidth="8" defaultRowHeight="15"/>
  <cols>
    <col width="14" customWidth="1" min="1" max="1"/>
    <col width="24" customWidth="1" min="2" max="2"/>
    <col width="28" customWidth="1" min="3" max="3"/>
    <col width="18" customWidth="1" min="4" max="4"/>
    <col width="12" customWidth="1" min="5" max="5"/>
    <col width="12" customWidth="1" min="6" max="6"/>
    <col width="14" customWidth="1" min="7" max="7"/>
    <col width="16" customWidth="1" min="8" max="8"/>
    <col width="10" customWidth="1" min="9" max="9"/>
    <col width="16" customWidth="1" min="10" max="10"/>
    <col width="18" customWidth="1" min="11" max="11"/>
    <col width="14" customWidth="1" min="12" max="12"/>
    <col width="18" customWidth="1" min="13" max="13"/>
    <col width="18" customWidth="1" min="14" max="14"/>
    <col width="16" customWidth="1" min="15" max="15"/>
    <col width="16" customWidth="1" min="16" max="16"/>
    <col width="26" customWidth="1" min="17" max="17"/>
    <col width="18" customWidth="1" min="18" max="18"/>
    <col width="22" customWidth="1" min="19" max="19"/>
    <col width="30" customWidth="1" min="20" max="20"/>
  </cols>
  <sheetData>
    <row r="1" ht="36" customHeight="1">
      <c r="A1" s="16" t="inlineStr">
        <is>
          <t>TRACKER ABBONAMENTI — GESTIONE E CONTROLLO CONTRATTI RICORRENTI</t>
        </is>
      </c>
    </row>
    <row r="2" ht="20" customHeight="1">
      <c r="A2" s="17" t="inlineStr">
        <is>
          <t>Studio Rossi &amp; Partners SRL — P.IVA: 12345678901 — Anno 2026</t>
        </is>
      </c>
    </row>
    <row r="3" ht="15" customHeight="1">
      <c r="A3" s="3" t="inlineStr">
        <is>
          <t>Aggiornato al 24/05/2026 — Celle con sfondo giallo = inserimento manuale | Celle bianche = formula automatica</t>
        </is>
      </c>
    </row>
    <row r="4" ht="8" customHeight="1"/>
    <row r="5" ht="34" customHeight="1">
      <c r="A5" s="18" t="inlineStr">
        <is>
          <t>ID Abbonamento</t>
        </is>
      </c>
      <c r="B5" s="18" t="inlineStr">
        <is>
          <t>Fornitore</t>
        </is>
      </c>
      <c r="C5" s="18" t="inlineStr">
        <is>
          <t>Servizio</t>
        </is>
      </c>
      <c r="D5" s="18" t="inlineStr">
        <is>
          <t>Categoria</t>
        </is>
      </c>
      <c r="E5" s="18" t="inlineStr">
        <is>
          <t>Data Inizio</t>
        </is>
      </c>
      <c r="F5" s="18" t="inlineStr">
        <is>
          <t>Data Rinnovo</t>
        </is>
      </c>
      <c r="G5" s="18" t="inlineStr">
        <is>
          <t>Frequenza</t>
        </is>
      </c>
      <c r="H5" s="18" t="inlineStr">
        <is>
          <t>Importo Periodico</t>
        </is>
      </c>
      <c r="I5" s="18" t="inlineStr">
        <is>
          <t>IVA %</t>
        </is>
      </c>
      <c r="J5" s="18" t="inlineStr">
        <is>
          <t>Importo Lordo</t>
        </is>
      </c>
      <c r="K5" s="18" t="inlineStr">
        <is>
          <t>Metodo Pagamento</t>
        </is>
      </c>
      <c r="L5" s="18" t="inlineStr">
        <is>
          <t>Stato</t>
        </is>
      </c>
      <c r="M5" s="18" t="inlineStr">
        <is>
          <t>Preavviso Disdetta (gg)</t>
        </is>
      </c>
      <c r="N5" s="18" t="inlineStr">
        <is>
          <t>Data Scadenza Preavviso</t>
        </is>
      </c>
      <c r="O5" s="18" t="inlineStr">
        <is>
          <t>Giorni alla Scadenza</t>
        </is>
      </c>
      <c r="P5" s="18" t="inlineStr">
        <is>
          <t>Rinnovo Automatico</t>
        </is>
      </c>
      <c r="Q5" s="18" t="inlineStr">
        <is>
          <t>Referente/Email</t>
        </is>
      </c>
      <c r="R5" s="18" t="inlineStr">
        <is>
          <t>Centro di Costo</t>
        </is>
      </c>
      <c r="S5" s="18" t="inlineStr">
        <is>
          <t>Documento/Fattura</t>
        </is>
      </c>
      <c r="T5" s="18" t="inlineStr">
        <is>
          <t>Note</t>
        </is>
      </c>
    </row>
    <row r="6" ht="18" customHeight="1">
      <c r="A6" s="19" t="inlineStr">
        <is>
          <t>ABB-0001</t>
        </is>
      </c>
      <c r="B6" s="19" t="inlineStr">
        <is>
          <t>Microsoft</t>
        </is>
      </c>
      <c r="C6" s="19" t="inlineStr">
        <is>
          <t>Microsoft 365 Business</t>
        </is>
      </c>
      <c r="D6" s="19" t="inlineStr">
        <is>
          <t>Software</t>
        </is>
      </c>
      <c r="E6" s="20" t="n">
        <v>45809</v>
      </c>
      <c r="F6" s="20" t="n">
        <v>46174</v>
      </c>
      <c r="G6" s="19" t="inlineStr">
        <is>
          <t>Annuale</t>
        </is>
      </c>
      <c r="H6" s="21" t="n">
        <v>120</v>
      </c>
      <c r="I6" s="22" t="n">
        <v>0.22</v>
      </c>
      <c r="J6" s="23">
        <f>SE(E(H6&lt;&gt;"";I6&lt;&gt;"");H6*(1+I6);"")</f>
        <v/>
      </c>
      <c r="K6" s="19" t="inlineStr">
        <is>
          <t>Carta</t>
        </is>
      </c>
      <c r="L6" s="19" t="inlineStr">
        <is>
          <t>Attivo</t>
        </is>
      </c>
      <c r="M6" s="24" t="n">
        <v>30</v>
      </c>
      <c r="N6" s="25">
        <f>SE(E(F6&lt;&gt;"";M6&lt;&gt;"");F6-M6;"")</f>
        <v/>
      </c>
      <c r="O6" s="26">
        <f>SE(F6&lt;&gt;"";F6-OGGI();"")</f>
        <v/>
      </c>
      <c r="P6" s="19" t="inlineStr">
        <is>
          <t>Sì</t>
        </is>
      </c>
      <c r="Q6" s="19" t="inlineStr"/>
      <c r="R6" s="19" t="inlineStr">
        <is>
          <t>IT</t>
        </is>
      </c>
      <c r="S6" s="19" t="inlineStr">
        <is>
          <t>Fattura MS-2026-001</t>
        </is>
      </c>
      <c r="T6" s="19" t="inlineStr">
        <is>
          <t>Piano Business Standard</t>
        </is>
      </c>
    </row>
    <row r="7" ht="18" customHeight="1">
      <c r="A7" s="27" t="inlineStr">
        <is>
          <t>ABB-0002</t>
        </is>
      </c>
      <c r="B7" s="27" t="inlineStr">
        <is>
          <t>Aruba</t>
        </is>
      </c>
      <c r="C7" s="27" t="inlineStr">
        <is>
          <t>PEC Professionale</t>
        </is>
      </c>
      <c r="D7" s="27" t="inlineStr">
        <is>
          <t>PEC</t>
        </is>
      </c>
      <c r="E7" s="25" t="n">
        <v>45801</v>
      </c>
      <c r="F7" s="25" t="n">
        <v>46169</v>
      </c>
      <c r="G7" s="27" t="inlineStr">
        <is>
          <t>Annuale</t>
        </is>
      </c>
      <c r="H7" s="21" t="n">
        <v>5</v>
      </c>
      <c r="I7" s="22" t="n">
        <v>0.22</v>
      </c>
      <c r="J7" s="23">
        <f>SE(E(H7&lt;&gt;"";I7&lt;&gt;"");H7*(1+I7);"")</f>
        <v/>
      </c>
      <c r="K7" s="27" t="inlineStr">
        <is>
          <t>Carta</t>
        </is>
      </c>
      <c r="L7" s="27" t="inlineStr">
        <is>
          <t>Attivo</t>
        </is>
      </c>
      <c r="M7" s="24" t="n">
        <v>30</v>
      </c>
      <c r="N7" s="25">
        <f>SE(E(F7&lt;&gt;"";M7&lt;&gt;"");F7-M7;"")</f>
        <v/>
      </c>
      <c r="O7" s="26">
        <f>SE(F7&lt;&gt;"";F7-OGGI();"")</f>
        <v/>
      </c>
      <c r="P7" s="27" t="inlineStr">
        <is>
          <t>Sì</t>
        </is>
      </c>
      <c r="Q7" s="27" t="inlineStr"/>
      <c r="R7" s="27" t="inlineStr">
        <is>
          <t>Amministrazione</t>
        </is>
      </c>
      <c r="S7" s="27" t="inlineStr">
        <is>
          <t>Fattura ARB-2026-045</t>
        </is>
      </c>
      <c r="T7" s="27" t="inlineStr">
        <is>
          <t>Rinnovo automatico attivo</t>
        </is>
      </c>
    </row>
    <row r="8" ht="18" customHeight="1">
      <c r="A8" s="19" t="inlineStr">
        <is>
          <t>ABB-0003</t>
        </is>
      </c>
      <c r="B8" s="19" t="inlineStr">
        <is>
          <t>Register.it</t>
        </is>
      </c>
      <c r="C8" s="19" t="inlineStr">
        <is>
          <t>Dominio .it</t>
        </is>
      </c>
      <c r="D8" s="19" t="inlineStr">
        <is>
          <t>Dominio</t>
        </is>
      </c>
      <c r="E8" s="20" t="n">
        <v>45672</v>
      </c>
      <c r="F8" s="20" t="n">
        <v>46172</v>
      </c>
      <c r="G8" s="19" t="inlineStr">
        <is>
          <t>Annuale</t>
        </is>
      </c>
      <c r="H8" s="21" t="n">
        <v>14.95</v>
      </c>
      <c r="I8" s="22" t="n">
        <v>0.22</v>
      </c>
      <c r="J8" s="23">
        <f>SE(E(H8&lt;&gt;"";I8&lt;&gt;"");H8*(1+I8);"")</f>
        <v/>
      </c>
      <c r="K8" s="19" t="inlineStr">
        <is>
          <t>Carta</t>
        </is>
      </c>
      <c r="L8" s="19" t="inlineStr">
        <is>
          <t>Attivo</t>
        </is>
      </c>
      <c r="M8" s="24" t="n">
        <v>15</v>
      </c>
      <c r="N8" s="25">
        <f>SE(E(F8&lt;&gt;"";M8&lt;&gt;"");F8-M8;"")</f>
        <v/>
      </c>
      <c r="O8" s="26">
        <f>SE(F8&lt;&gt;"";F8-OGGI();"")</f>
        <v/>
      </c>
      <c r="P8" s="19" t="inlineStr">
        <is>
          <t>Sì</t>
        </is>
      </c>
      <c r="Q8" s="19" t="inlineStr"/>
      <c r="R8" s="19" t="inlineStr">
        <is>
          <t>IT</t>
        </is>
      </c>
      <c r="S8" s="19" t="inlineStr">
        <is>
          <t>Fattura REG-2026-012</t>
        </is>
      </c>
      <c r="T8" s="19" t="inlineStr">
        <is>
          <t>Dominio principale studio</t>
        </is>
      </c>
    </row>
    <row r="9" ht="18" customHeight="1">
      <c r="A9" s="27" t="inlineStr">
        <is>
          <t>ABB-0004</t>
        </is>
      </c>
      <c r="B9" s="27" t="inlineStr">
        <is>
          <t>Aruba</t>
        </is>
      </c>
      <c r="C9" s="27" t="inlineStr">
        <is>
          <t>Hosting Business</t>
        </is>
      </c>
      <c r="D9" s="27" t="inlineStr">
        <is>
          <t>Hosting</t>
        </is>
      </c>
      <c r="E9" s="25" t="n">
        <v>45444</v>
      </c>
      <c r="F9" s="25" t="n">
        <v>46174</v>
      </c>
      <c r="G9" s="27" t="inlineStr">
        <is>
          <t>Annuale</t>
        </is>
      </c>
      <c r="H9" s="21" t="n">
        <v>89</v>
      </c>
      <c r="I9" s="22" t="n">
        <v>0.22</v>
      </c>
      <c r="J9" s="23">
        <f>SE(E(H9&lt;&gt;"";I9&lt;&gt;"");H9*(1+I9);"")</f>
        <v/>
      </c>
      <c r="K9" s="27" t="inlineStr">
        <is>
          <t>Addebito SEPA</t>
        </is>
      </c>
      <c r="L9" s="27" t="inlineStr">
        <is>
          <t>Attivo</t>
        </is>
      </c>
      <c r="M9" s="24" t="n">
        <v>30</v>
      </c>
      <c r="N9" s="25">
        <f>SE(E(F9&lt;&gt;"";M9&lt;&gt;"");F9-M9;"")</f>
        <v/>
      </c>
      <c r="O9" s="26">
        <f>SE(F9&lt;&gt;"";F9-OGGI();"")</f>
        <v/>
      </c>
      <c r="P9" s="27" t="inlineStr">
        <is>
          <t>Sì</t>
        </is>
      </c>
      <c r="Q9" s="27" t="inlineStr"/>
      <c r="R9" s="27" t="inlineStr">
        <is>
          <t>IT</t>
        </is>
      </c>
      <c r="S9" s="27" t="inlineStr">
        <is>
          <t>Fattura ARB-2026-089</t>
        </is>
      </c>
      <c r="T9" s="27" t="inlineStr">
        <is>
          <t>Piano hosting professionale</t>
        </is>
      </c>
    </row>
    <row r="10" ht="18" customHeight="1">
      <c r="A10" s="19" t="inlineStr">
        <is>
          <t>ABB-0005</t>
        </is>
      </c>
      <c r="B10" s="19" t="inlineStr">
        <is>
          <t>Adobe</t>
        </is>
      </c>
      <c r="C10" s="19" t="inlineStr">
        <is>
          <t>Acrobat Pro</t>
        </is>
      </c>
      <c r="D10" s="19" t="inlineStr">
        <is>
          <t>Software</t>
        </is>
      </c>
      <c r="E10" s="20" t="n">
        <v>45839</v>
      </c>
      <c r="F10" s="20" t="n">
        <v>46204</v>
      </c>
      <c r="G10" s="19" t="inlineStr">
        <is>
          <t>Annuale</t>
        </is>
      </c>
      <c r="H10" s="21" t="n">
        <v>179.88</v>
      </c>
      <c r="I10" s="22" t="n">
        <v>0.22</v>
      </c>
      <c r="J10" s="23">
        <f>SE(E(H10&lt;&gt;"";I10&lt;&gt;"");H10*(1+I10);"")</f>
        <v/>
      </c>
      <c r="K10" s="19" t="inlineStr">
        <is>
          <t>Carta</t>
        </is>
      </c>
      <c r="L10" s="19" t="inlineStr">
        <is>
          <t>Attivo</t>
        </is>
      </c>
      <c r="M10" s="24" t="n">
        <v>14</v>
      </c>
      <c r="N10" s="25">
        <f>SE(E(F10&lt;&gt;"";M10&lt;&gt;"");F10-M10;"")</f>
        <v/>
      </c>
      <c r="O10" s="26">
        <f>SE(F10&lt;&gt;"";F10-OGGI();"")</f>
        <v/>
      </c>
      <c r="P10" s="19" t="inlineStr">
        <is>
          <t>Sì</t>
        </is>
      </c>
      <c r="Q10" s="19" t="inlineStr"/>
      <c r="R10" s="19" t="inlineStr">
        <is>
          <t>Amministrazione</t>
        </is>
      </c>
      <c r="S10" s="19" t="inlineStr">
        <is>
          <t>Fattura ADO-2026-033</t>
        </is>
      </c>
      <c r="T10" s="19" t="inlineStr">
        <is>
          <t>Firma PDF e gestione documenti</t>
        </is>
      </c>
    </row>
    <row r="11" ht="18" customHeight="1">
      <c r="A11" s="27" t="inlineStr">
        <is>
          <t>ABB-0006</t>
        </is>
      </c>
      <c r="B11" s="27" t="inlineStr">
        <is>
          <t>Google</t>
        </is>
      </c>
      <c r="C11" s="27" t="inlineStr">
        <is>
          <t>Google Workspace Business</t>
        </is>
      </c>
      <c r="D11" s="27" t="inlineStr">
        <is>
          <t>Cloud</t>
        </is>
      </c>
      <c r="E11" s="25" t="n">
        <v>46023</v>
      </c>
      <c r="F11" s="25" t="n">
        <v>46174</v>
      </c>
      <c r="G11" s="27" t="inlineStr">
        <is>
          <t>Mensile</t>
        </is>
      </c>
      <c r="H11" s="21" t="n">
        <v>13.8</v>
      </c>
      <c r="I11" s="22" t="n">
        <v>0.22</v>
      </c>
      <c r="J11" s="23">
        <f>SE(E(H11&lt;&gt;"";I11&lt;&gt;"");H11*(1+I11);"")</f>
        <v/>
      </c>
      <c r="K11" s="27" t="inlineStr">
        <is>
          <t>Carta</t>
        </is>
      </c>
      <c r="L11" s="27" t="inlineStr">
        <is>
          <t>Attivo</t>
        </is>
      </c>
      <c r="M11" s="24" t="n">
        <v>30</v>
      </c>
      <c r="N11" s="25">
        <f>SE(E(F11&lt;&gt;"";M11&lt;&gt;"");F11-M11;"")</f>
        <v/>
      </c>
      <c r="O11" s="26">
        <f>SE(F11&lt;&gt;"";F11-OGGI();"")</f>
        <v/>
      </c>
      <c r="P11" s="27" t="inlineStr">
        <is>
          <t>Sì</t>
        </is>
      </c>
      <c r="Q11" s="27" t="inlineStr"/>
      <c r="R11" s="27" t="inlineStr">
        <is>
          <t>IT</t>
        </is>
      </c>
      <c r="S11" s="27" t="inlineStr">
        <is>
          <t>Fattura GOO-2026-156</t>
        </is>
      </c>
      <c r="T11" s="27" t="inlineStr">
        <is>
          <t>5 utenti</t>
        </is>
      </c>
    </row>
    <row r="12" ht="18" customHeight="1">
      <c r="A12" s="19" t="inlineStr">
        <is>
          <t>ABB-0007</t>
        </is>
      </c>
      <c r="B12" s="19" t="inlineStr">
        <is>
          <t>Dropbox</t>
        </is>
      </c>
      <c r="C12" s="19" t="inlineStr">
        <is>
          <t>Dropbox Business</t>
        </is>
      </c>
      <c r="D12" s="19" t="inlineStr">
        <is>
          <t>Cloud</t>
        </is>
      </c>
      <c r="E12" s="20" t="n">
        <v>45901</v>
      </c>
      <c r="F12" s="20" t="n">
        <v>46168</v>
      </c>
      <c r="G12" s="19" t="inlineStr">
        <is>
          <t>Annuale</t>
        </is>
      </c>
      <c r="H12" s="21" t="n">
        <v>120</v>
      </c>
      <c r="I12" s="22" t="n">
        <v>0.22</v>
      </c>
      <c r="J12" s="23">
        <f>SE(E(H12&lt;&gt;"";I12&lt;&gt;"");H12*(1+I12);"")</f>
        <v/>
      </c>
      <c r="K12" s="19" t="inlineStr">
        <is>
          <t>PayPal</t>
        </is>
      </c>
      <c r="L12" s="19" t="inlineStr">
        <is>
          <t>Attivo</t>
        </is>
      </c>
      <c r="M12" s="24" t="n">
        <v>30</v>
      </c>
      <c r="N12" s="25">
        <f>SE(E(F12&lt;&gt;"";M12&lt;&gt;"");F12-M12;"")</f>
        <v/>
      </c>
      <c r="O12" s="26">
        <f>SE(F12&lt;&gt;"";F12-OGGI();"")</f>
        <v/>
      </c>
      <c r="P12" s="19" t="inlineStr">
        <is>
          <t>Sì</t>
        </is>
      </c>
      <c r="Q12" s="19" t="inlineStr"/>
      <c r="R12" s="19" t="inlineStr">
        <is>
          <t>IT</t>
        </is>
      </c>
      <c r="S12" s="19" t="inlineStr">
        <is>
          <t>Fattura DRP-2026-022</t>
        </is>
      </c>
      <c r="T12" s="19" t="inlineStr">
        <is>
          <t>3 utenti</t>
        </is>
      </c>
    </row>
    <row r="13" ht="18" customHeight="1">
      <c r="A13" s="27" t="inlineStr">
        <is>
          <t>ABB-0008</t>
        </is>
      </c>
      <c r="B13" s="27" t="inlineStr">
        <is>
          <t>InfoCert</t>
        </is>
      </c>
      <c r="C13" s="27" t="inlineStr">
        <is>
          <t>Firma Digitale Remota</t>
        </is>
      </c>
      <c r="D13" s="27" t="inlineStr">
        <is>
          <t>Sicurezza</t>
        </is>
      </c>
      <c r="E13" s="25" t="n">
        <v>45801</v>
      </c>
      <c r="F13" s="25" t="n">
        <v>46166</v>
      </c>
      <c r="G13" s="27" t="inlineStr">
        <is>
          <t>Annuale</t>
        </is>
      </c>
      <c r="H13" s="21" t="n">
        <v>35</v>
      </c>
      <c r="I13" s="22" t="n">
        <v>0.22</v>
      </c>
      <c r="J13" s="23">
        <f>SE(E(H13&lt;&gt;"";I13&lt;&gt;"");H13*(1+I13);"")</f>
        <v/>
      </c>
      <c r="K13" s="27" t="inlineStr">
        <is>
          <t>Bonifico</t>
        </is>
      </c>
      <c r="L13" s="27" t="inlineStr">
        <is>
          <t>Attivo</t>
        </is>
      </c>
      <c r="M13" s="24" t="n">
        <v>30</v>
      </c>
      <c r="N13" s="25">
        <f>SE(E(F13&lt;&gt;"";M13&lt;&gt;"");F13-M13;"")</f>
        <v/>
      </c>
      <c r="O13" s="26">
        <f>SE(F13&lt;&gt;"";F13-OGGI();"")</f>
        <v/>
      </c>
      <c r="P13" s="27" t="inlineStr">
        <is>
          <t>No</t>
        </is>
      </c>
      <c r="Q13" s="27" t="inlineStr"/>
      <c r="R13" s="27" t="inlineStr">
        <is>
          <t>Amministrazione</t>
        </is>
      </c>
      <c r="S13" s="27" t="inlineStr">
        <is>
          <t>Fattura INF-2026-007</t>
        </is>
      </c>
      <c r="T13" s="27" t="inlineStr">
        <is>
          <t>Kit firma digitale remota</t>
        </is>
      </c>
    </row>
    <row r="14" ht="18" customHeight="1">
      <c r="A14" s="19" t="inlineStr">
        <is>
          <t>ABB-0009</t>
        </is>
      </c>
      <c r="B14" s="19" t="inlineStr">
        <is>
          <t>Mailchimp</t>
        </is>
      </c>
      <c r="C14" s="19" t="inlineStr">
        <is>
          <t>Marketing Automation</t>
        </is>
      </c>
      <c r="D14" s="19" t="inlineStr">
        <is>
          <t>Marketing</t>
        </is>
      </c>
      <c r="E14" s="20" t="n">
        <v>45717</v>
      </c>
      <c r="F14" s="20" t="n">
        <v>46174</v>
      </c>
      <c r="G14" s="19" t="inlineStr">
        <is>
          <t>Mensile</t>
        </is>
      </c>
      <c r="H14" s="21" t="n">
        <v>49.99</v>
      </c>
      <c r="I14" s="22" t="n">
        <v>0.22</v>
      </c>
      <c r="J14" s="23">
        <f>SE(E(H14&lt;&gt;"";I14&lt;&gt;"");H14*(1+I14);"")</f>
        <v/>
      </c>
      <c r="K14" s="19" t="inlineStr">
        <is>
          <t>Carta</t>
        </is>
      </c>
      <c r="L14" s="19" t="inlineStr">
        <is>
          <t>Attivo</t>
        </is>
      </c>
      <c r="M14" s="24" t="n">
        <v>30</v>
      </c>
      <c r="N14" s="25">
        <f>SE(E(F14&lt;&gt;"";M14&lt;&gt;"");F14-M14;"")</f>
        <v/>
      </c>
      <c r="O14" s="26">
        <f>SE(F14&lt;&gt;"";F14-OGGI();"")</f>
        <v/>
      </c>
      <c r="P14" s="19" t="inlineStr">
        <is>
          <t>Sì</t>
        </is>
      </c>
      <c r="Q14" s="19" t="inlineStr"/>
      <c r="R14" s="19" t="inlineStr">
        <is>
          <t>Marketing</t>
        </is>
      </c>
      <c r="S14" s="19" t="inlineStr">
        <is>
          <t>Fattura MCH-2026-201</t>
        </is>
      </c>
      <c r="T14" s="19" t="inlineStr">
        <is>
          <t>Piano Standard 5000 contatti</t>
        </is>
      </c>
    </row>
    <row r="15" ht="18" customHeight="1">
      <c r="A15" s="27" t="inlineStr">
        <is>
          <t>ABB-0010</t>
        </is>
      </c>
      <c r="B15" s="27" t="inlineStr">
        <is>
          <t>Vodafone</t>
        </is>
      </c>
      <c r="C15" s="27" t="inlineStr">
        <is>
          <t>SIM Dati Business</t>
        </is>
      </c>
      <c r="D15" s="27" t="inlineStr">
        <is>
          <t>Telefonia</t>
        </is>
      </c>
      <c r="E15" s="25" t="n">
        <v>45809</v>
      </c>
      <c r="F15" s="25" t="n">
        <v>46174</v>
      </c>
      <c r="G15" s="27" t="inlineStr">
        <is>
          <t>Mensile</t>
        </is>
      </c>
      <c r="H15" s="21" t="n">
        <v>19.9</v>
      </c>
      <c r="I15" s="22" t="n">
        <v>0.22</v>
      </c>
      <c r="J15" s="23">
        <f>SE(E(H15&lt;&gt;"";I15&lt;&gt;"");H15*(1+I15);"")</f>
        <v/>
      </c>
      <c r="K15" s="27" t="inlineStr">
        <is>
          <t>Addebito SEPA</t>
        </is>
      </c>
      <c r="L15" s="27" t="inlineStr">
        <is>
          <t>Attivo</t>
        </is>
      </c>
      <c r="M15" s="24" t="n">
        <v>30</v>
      </c>
      <c r="N15" s="25">
        <f>SE(E(F15&lt;&gt;"";M15&lt;&gt;"");F15-M15;"")</f>
        <v/>
      </c>
      <c r="O15" s="26">
        <f>SE(F15&lt;&gt;"";F15-OGGI();"")</f>
        <v/>
      </c>
      <c r="P15" s="27" t="inlineStr">
        <is>
          <t>Sì</t>
        </is>
      </c>
      <c r="Q15" s="27" t="inlineStr"/>
      <c r="R15" s="27" t="inlineStr">
        <is>
          <t>Amministrazione</t>
        </is>
      </c>
      <c r="S15" s="27" t="inlineStr">
        <is>
          <t>Fattura VOD-2026-412</t>
        </is>
      </c>
      <c r="T15" s="27" t="inlineStr">
        <is>
          <t>Piano dati illimitato</t>
        </is>
      </c>
    </row>
    <row r="16" ht="18" customHeight="1">
      <c r="A16" s="19" t="inlineStr">
        <is>
          <t>ABB-0011</t>
        </is>
      </c>
      <c r="B16" s="19" t="inlineStr">
        <is>
          <t>Kaspersky</t>
        </is>
      </c>
      <c r="C16" s="19" t="inlineStr">
        <is>
          <t>Endpoint Security</t>
        </is>
      </c>
      <c r="D16" s="19" t="inlineStr">
        <is>
          <t>Sicurezza</t>
        </is>
      </c>
      <c r="E16" s="20" t="n">
        <v>45748</v>
      </c>
      <c r="F16" s="20" t="n">
        <v>46113</v>
      </c>
      <c r="G16" s="19" t="inlineStr">
        <is>
          <t>Annuale</t>
        </is>
      </c>
      <c r="H16" s="21" t="n">
        <v>89</v>
      </c>
      <c r="I16" s="22" t="n">
        <v>0.22</v>
      </c>
      <c r="J16" s="23">
        <f>SE(E(H16&lt;&gt;"";I16&lt;&gt;"");H16*(1+I16);"")</f>
        <v/>
      </c>
      <c r="K16" s="19" t="inlineStr">
        <is>
          <t>Bonifico</t>
        </is>
      </c>
      <c r="L16" s="19" t="inlineStr">
        <is>
          <t>Disdetto</t>
        </is>
      </c>
      <c r="M16" s="24" t="n">
        <v>30</v>
      </c>
      <c r="N16" s="25">
        <f>SE(E(F16&lt;&gt;"";M16&lt;&gt;"");F16-M16;"")</f>
        <v/>
      </c>
      <c r="O16" s="26">
        <f>SE(F16&lt;&gt;"";F16-OGGI();"")</f>
        <v/>
      </c>
      <c r="P16" s="19" t="inlineStr">
        <is>
          <t>No</t>
        </is>
      </c>
      <c r="Q16" s="19" t="inlineStr"/>
      <c r="R16" s="19" t="inlineStr">
        <is>
          <t>IT</t>
        </is>
      </c>
      <c r="S16" s="19" t="inlineStr">
        <is>
          <t>Fattura KAS-2025-018</t>
        </is>
      </c>
      <c r="T16" s="19" t="inlineStr">
        <is>
          <t>Disdetto il 15/03/2026</t>
        </is>
      </c>
    </row>
    <row r="17" ht="18" customHeight="1">
      <c r="A17" s="27" t="inlineStr">
        <is>
          <t>ABB-0012</t>
        </is>
      </c>
      <c r="B17" s="27" t="inlineStr">
        <is>
          <t>Fatture in Cloud</t>
        </is>
      </c>
      <c r="C17" s="27" t="inlineStr">
        <is>
          <t>Gestionale Fatturazione</t>
        </is>
      </c>
      <c r="D17" s="27" t="inlineStr">
        <is>
          <t>Software</t>
        </is>
      </c>
      <c r="E17" s="25" t="n">
        <v>46023</v>
      </c>
      <c r="F17" s="25" t="n">
        <v>46204</v>
      </c>
      <c r="G17" s="27" t="inlineStr">
        <is>
          <t>Semestrale</t>
        </is>
      </c>
      <c r="H17" s="21" t="n">
        <v>49</v>
      </c>
      <c r="I17" s="22" t="n">
        <v>0.22</v>
      </c>
      <c r="J17" s="23">
        <f>SE(E(H17&lt;&gt;"";I17&lt;&gt;"");H17*(1+I17);"")</f>
        <v/>
      </c>
      <c r="K17" s="27" t="inlineStr">
        <is>
          <t>Carta</t>
        </is>
      </c>
      <c r="L17" s="27" t="inlineStr">
        <is>
          <t>Attivo</t>
        </is>
      </c>
      <c r="M17" s="24" t="n">
        <v>14</v>
      </c>
      <c r="N17" s="25">
        <f>SE(E(F17&lt;&gt;"";M17&lt;&gt;"");F17-M17;"")</f>
        <v/>
      </c>
      <c r="O17" s="26">
        <f>SE(F17&lt;&gt;"";F17-OGGI();"")</f>
        <v/>
      </c>
      <c r="P17" s="27" t="inlineStr">
        <is>
          <t>Sì</t>
        </is>
      </c>
      <c r="Q17" s="27" t="inlineStr"/>
      <c r="R17" s="27" t="inlineStr">
        <is>
          <t>Amministrazione</t>
        </is>
      </c>
      <c r="S17" s="27" t="inlineStr">
        <is>
          <t>Fattura FIC-2026-003</t>
        </is>
      </c>
      <c r="T17" s="27" t="inlineStr">
        <is>
          <t>Piano Standard</t>
        </is>
      </c>
    </row>
    <row r="18" ht="18" customHeight="1">
      <c r="A18" s="19" t="inlineStr">
        <is>
          <t>ABB-0013</t>
        </is>
      </c>
      <c r="B18" s="19" t="inlineStr">
        <is>
          <t>Il Sole 24 Ore</t>
        </is>
      </c>
      <c r="C18" s="19" t="inlineStr">
        <is>
          <t>Abbonamento Digitale</t>
        </is>
      </c>
      <c r="D18" s="19" t="inlineStr">
        <is>
          <t>Altro</t>
        </is>
      </c>
      <c r="E18" s="20" t="n">
        <v>45901</v>
      </c>
      <c r="F18" s="20" t="n">
        <v>46266</v>
      </c>
      <c r="G18" s="19" t="inlineStr">
        <is>
          <t>Annuale</t>
        </is>
      </c>
      <c r="H18" s="21" t="n">
        <v>199</v>
      </c>
      <c r="I18" s="22" t="n">
        <v>0.04</v>
      </c>
      <c r="J18" s="23">
        <f>SE(E(H18&lt;&gt;"";I18&lt;&gt;"");H18*(1+I18);"")</f>
        <v/>
      </c>
      <c r="K18" s="19" t="inlineStr">
        <is>
          <t>Carta</t>
        </is>
      </c>
      <c r="L18" s="19" t="inlineStr">
        <is>
          <t>Attivo</t>
        </is>
      </c>
      <c r="M18" s="24" t="n">
        <v>30</v>
      </c>
      <c r="N18" s="25">
        <f>SE(E(F18&lt;&gt;"";M18&lt;&gt;"");F18-M18;"")</f>
        <v/>
      </c>
      <c r="O18" s="26">
        <f>SE(F18&lt;&gt;"";F18-OGGI();"")</f>
        <v/>
      </c>
      <c r="P18" s="19" t="inlineStr">
        <is>
          <t>Sì</t>
        </is>
      </c>
      <c r="Q18" s="19" t="inlineStr"/>
      <c r="R18" s="19" t="inlineStr">
        <is>
          <t>Direzione</t>
        </is>
      </c>
      <c r="S18" s="19" t="inlineStr">
        <is>
          <t>Fattura S24-2026-088</t>
        </is>
      </c>
      <c r="T18" s="19" t="inlineStr">
        <is>
          <t>Accesso digitale completo</t>
        </is>
      </c>
    </row>
    <row r="19" ht="18" customHeight="1">
      <c r="A19" s="27" t="inlineStr">
        <is>
          <t>ABB-0014</t>
        </is>
      </c>
      <c r="B19" s="27" t="inlineStr">
        <is>
          <t>Zoom</t>
        </is>
      </c>
      <c r="C19" s="27" t="inlineStr">
        <is>
          <t>Zoom Pro</t>
        </is>
      </c>
      <c r="D19" s="27" t="inlineStr">
        <is>
          <t>Software</t>
        </is>
      </c>
      <c r="E19" s="25" t="n">
        <v>46054</v>
      </c>
      <c r="F19" s="25" t="n">
        <v>46235</v>
      </c>
      <c r="G19" s="27" t="inlineStr">
        <is>
          <t>Semestrale</t>
        </is>
      </c>
      <c r="H19" s="21" t="n">
        <v>79.98999999999999</v>
      </c>
      <c r="I19" s="22" t="n">
        <v>0.22</v>
      </c>
      <c r="J19" s="23">
        <f>SE(E(H19&lt;&gt;"";I19&lt;&gt;"");H19*(1+I19);"")</f>
        <v/>
      </c>
      <c r="K19" s="27" t="inlineStr">
        <is>
          <t>PayPal</t>
        </is>
      </c>
      <c r="L19" s="27" t="inlineStr">
        <is>
          <t>Attivo</t>
        </is>
      </c>
      <c r="M19" s="24" t="n">
        <v>30</v>
      </c>
      <c r="N19" s="25">
        <f>SE(E(F19&lt;&gt;"";M19&lt;&gt;"");F19-M19;"")</f>
        <v/>
      </c>
      <c r="O19" s="26">
        <f>SE(F19&lt;&gt;"";F19-OGGI();"")</f>
        <v/>
      </c>
      <c r="P19" s="27" t="inlineStr">
        <is>
          <t>Sì</t>
        </is>
      </c>
      <c r="Q19" s="27" t="inlineStr"/>
      <c r="R19" s="27" t="inlineStr">
        <is>
          <t>Commerciale</t>
        </is>
      </c>
      <c r="S19" s="27" t="inlineStr">
        <is>
          <t>Fattura ZOM-2026-044</t>
        </is>
      </c>
      <c r="T19" s="27" t="inlineStr">
        <is>
          <t>1 host, meeting illimitati</t>
        </is>
      </c>
    </row>
    <row r="20" ht="18" customHeight="1">
      <c r="A20" s="19" t="inlineStr">
        <is>
          <t>ABB-0015</t>
        </is>
      </c>
      <c r="B20" s="19" t="inlineStr">
        <is>
          <t>Semrush</t>
        </is>
      </c>
      <c r="C20" s="19" t="inlineStr">
        <is>
          <t>SEO Tool Business</t>
        </is>
      </c>
      <c r="D20" s="19" t="inlineStr">
        <is>
          <t>Marketing</t>
        </is>
      </c>
      <c r="E20" s="20" t="n">
        <v>45962</v>
      </c>
      <c r="F20" s="20" t="n">
        <v>46327</v>
      </c>
      <c r="G20" s="19" t="inlineStr">
        <is>
          <t>Annuale</t>
        </is>
      </c>
      <c r="H20" s="21" t="n">
        <v>1199.4</v>
      </c>
      <c r="I20" s="22" t="n">
        <v>0.22</v>
      </c>
      <c r="J20" s="23">
        <f>SE(E(H20&lt;&gt;"";I20&lt;&gt;"");H20*(1+I20);"")</f>
        <v/>
      </c>
      <c r="K20" s="19" t="inlineStr">
        <is>
          <t>Carta</t>
        </is>
      </c>
      <c r="L20" s="19" t="inlineStr">
        <is>
          <t>Attivo</t>
        </is>
      </c>
      <c r="M20" s="24" t="n">
        <v>30</v>
      </c>
      <c r="N20" s="25">
        <f>SE(E(F20&lt;&gt;"";M20&lt;&gt;"");F20-M20;"")</f>
        <v/>
      </c>
      <c r="O20" s="26">
        <f>SE(F20&lt;&gt;"";F20-OGGI();"")</f>
        <v/>
      </c>
      <c r="P20" s="19" t="inlineStr">
        <is>
          <t>Sì</t>
        </is>
      </c>
      <c r="Q20" s="19" t="inlineStr"/>
      <c r="R20" s="19" t="inlineStr">
        <is>
          <t>Marketing</t>
        </is>
      </c>
      <c r="S20" s="19" t="inlineStr">
        <is>
          <t>Fattura SEM-2026-011</t>
        </is>
      </c>
      <c r="T20" s="19" t="inlineStr">
        <is>
          <t>Piano Pro annuale</t>
        </is>
      </c>
    </row>
  </sheetData>
  <autoFilter ref="A5:T70"/>
  <mergeCells count="3">
    <mergeCell ref="A1:T1"/>
    <mergeCell ref="A2:T2"/>
    <mergeCell ref="A3:T3"/>
  </mergeCells>
  <conditionalFormatting sqref="A6:T500">
    <cfRule type="expression" priority="1" dxfId="0">
      <formula>$O6&lt;=""</formula>
    </cfRule>
  </conditionalFormatting>
  <conditionalFormatting sqref="O6:O500">
    <cfRule type="expression" priority="2" dxfId="1">
      <formula>AND($O6&lt;&gt;"",$O6&lt;=7)</formula>
    </cfRule>
    <cfRule type="expression" priority="3" dxfId="2">
      <formula>AND($O6&lt;&gt;"",AND($O6&gt;7,$O6&lt;=30))</formula>
    </cfRule>
  </conditionalFormatting>
  <conditionalFormatting sqref="L6:L500">
    <cfRule type="expression" priority="4" dxfId="3">
      <formula>$L6="Attivo"</formula>
    </cfRule>
    <cfRule type="expression" priority="5" dxfId="4">
      <formula>$L6="Disdetto"</formula>
    </cfRule>
    <cfRule type="expression" priority="6" dxfId="5">
      <formula>$L6="In scadenza"</formula>
    </cfRule>
  </conditionalFormatting>
  <conditionalFormatting sqref="P6:P500">
    <cfRule type="expression" priority="7" dxfId="6">
      <formula>$P6="Sì"</formula>
    </cfRule>
  </conditionalFormatting>
  <dataValidations count="9">
    <dataValidation sqref="D6:D500" showErrorMessage="1" showInputMessage="1" allowBlank="1" type="list">
      <formula1>"Software,Cloud,PEC,Hosting,Dominio,Marketing,Sicurezza,Telefonia,Assicurazione,Altro"</formula1>
    </dataValidation>
    <dataValidation sqref="G6:G500" showErrorMessage="1" showInputMessage="1" allowBlank="1" type="list">
      <formula1>"Mensile,Trimestrale,Semestrale,Annuale,Biennale"</formula1>
    </dataValidation>
    <dataValidation sqref="K6:K500" showErrorMessage="1" showInputMessage="1" allowBlank="1" type="list">
      <formula1>"Carta,Bonifico,Addebito SEPA,PayPal,Altro"</formula1>
    </dataValidation>
    <dataValidation sqref="L6:L500" showErrorMessage="1" showInputMessage="1" allowBlank="1" type="list">
      <formula1>"Attivo,In scadenza,Disdetto,Sospeso"</formula1>
    </dataValidation>
    <dataValidation sqref="P6:P500" showErrorMessage="1" showInputMessage="1" allowBlank="1" type="list">
      <formula1>"Sì,No"</formula1>
    </dataValidation>
    <dataValidation sqref="R6:R500" showErrorMessage="1" showInputMessage="1" allowBlank="1" type="list">
      <formula1>"Amministrazione,Commerciale,IT,Direzione,Marketing"</formula1>
    </dataValidation>
    <dataValidation sqref="I6:I500" showErrorMessage="1" showInputMessage="1" allowBlank="1" type="list">
      <formula1>"0,0.04,0.1,0.22"</formula1>
    </dataValidation>
    <dataValidation sqref="H6:H500" showErrorMessage="1" showInputMessage="1" allowBlank="1" type="decimal" operator="greaterThanOrEqual">
      <formula1>0</formula1>
    </dataValidation>
    <dataValidation sqref="M6:M500" showErrorMessage="1" showInputMessage="1" allowBlank="1" type="whole" operator="greaterThanOrEqual">
      <formula1>0</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P46"/>
  <sheetViews>
    <sheetView showGridLines="0" workbookViewId="0">
      <pane ySplit="5" topLeftCell="A6" activePane="bottomLeft" state="frozen"/>
      <selection pane="bottomLeft"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4" customWidth="1" min="7" max="7"/>
    <col width="22" customWidth="1" min="8" max="8"/>
    <col width="22" customWidth="1" min="9" max="9"/>
    <col width="4" customWidth="1" min="10" max="10"/>
    <col width="16" customWidth="1" min="11" max="11"/>
    <col width="22" customWidth="1" min="12" max="12"/>
    <col width="22" customWidth="1" min="13" max="13"/>
    <col width="22" customWidth="1" min="14" max="14"/>
    <col width="22" customWidth="1" min="15" max="15"/>
    <col width="18" customWidth="1" min="16" max="16"/>
  </cols>
  <sheetData>
    <row r="1" ht="38" customHeight="1">
      <c r="A1" s="7" t="inlineStr">
        <is>
          <t>DASHBOARD — RIEPILOGO ABBONAMENTI</t>
        </is>
      </c>
    </row>
    <row r="2" ht="22" customHeight="1">
      <c r="A2" s="8" t="inlineStr">
        <is>
          <t>Studio Rossi &amp; Partners SRL — Controllo costi ricorrenti</t>
        </is>
      </c>
    </row>
    <row r="3" ht="16" customHeight="1">
      <c r="A3" s="3" t="inlineStr">
        <is>
          <t>Aggiornato al: 24/05/2026 — I dati si aggiornano automaticamente dal foglio Inserimento</t>
        </is>
      </c>
    </row>
    <row r="5" ht="22" customHeight="1">
      <c r="A5" s="28" t="inlineStr">
        <is>
          <t>KPI PRINCIPALI</t>
        </is>
      </c>
    </row>
    <row r="6" ht="30" customHeight="1">
      <c r="A6" s="29" t="inlineStr">
        <is>
          <t>Abbonamenti
Attivi</t>
        </is>
      </c>
      <c r="C6" s="29" t="inlineStr">
        <is>
          <t>Spesa Mensile
Totale</t>
        </is>
      </c>
      <c r="E6" s="29" t="inlineStr">
        <is>
          <t>Spesa Annua
Stimata</t>
        </is>
      </c>
    </row>
    <row r="7" ht="42" customHeight="1">
      <c r="A7" s="30">
        <f>CONTA.SE(Inserimento!L:L;"Attivo")</f>
        <v/>
      </c>
      <c r="C7" s="31">
        <f>SOMMA.SE(Inserimento!G:G;"Mensile";Inserimento!J:J)</f>
        <v/>
      </c>
      <c r="E7" s="32">
        <f>SOMMA.PRODOTTO((Inserimento!L6:L500="Attivo")*(Inserimento!J6:J500)*SE(Inserimento!G6:G500="Mensile";12;SE(Inserimento!G6:G500="Trimestrale";4;SE(Inserimento!G6:G500="Semestrale";2;SE(Inserimento!G6:G500="Annuale";1;SE(Inserimento!G6:G500="Biennale";0.5;0))))))</f>
        <v/>
      </c>
    </row>
    <row r="8" ht="30" customHeight="1">
      <c r="A8" s="29" t="inlineStr">
        <is>
          <t>In Scadenza
≤ 7 giorni</t>
        </is>
      </c>
      <c r="C8" s="29" t="inlineStr">
        <is>
          <t>Abbonamenti
Disdetti</t>
        </is>
      </c>
      <c r="E8" s="29" t="inlineStr">
        <is>
          <t>Importo Medio
per Abbonamento</t>
        </is>
      </c>
    </row>
    <row r="9" ht="42" customHeight="1">
      <c r="A9" s="33">
        <f>CONTA.PIÙ.SE(Inserimento!O6:O500;"&lt;="&amp;Parametri!B9;Inserimento!L6:L500;"Attivo")</f>
        <v/>
      </c>
      <c r="C9" s="34">
        <f>CONTA.SE(Inserimento!L:L;"Disdetto")</f>
        <v/>
      </c>
      <c r="E9" s="31">
        <f>SEERRORE(MEDIA.SE(Inserimento!L6:L500;"Attivo";Inserimento!J6:J500);"")</f>
        <v/>
      </c>
    </row>
    <row r="10" ht="12" customHeight="1"/>
    <row r="11" ht="20" customHeight="1">
      <c r="A11" s="35" t="inlineStr">
        <is>
          <t>RIEPILOGO PER CATEGORIA</t>
        </is>
      </c>
      <c r="H11" s="36" t="inlineStr">
        <is>
          <t>SCADENZE IMMINENTI (prossimi 30 giorni)</t>
        </is>
      </c>
    </row>
    <row r="12" ht="18" customHeight="1">
      <c r="A12" s="37" t="inlineStr">
        <is>
          <t>Categoria</t>
        </is>
      </c>
      <c r="B12" s="37" t="inlineStr">
        <is>
          <t>N. Abbonamenti</t>
        </is>
      </c>
      <c r="C12" s="37" t="inlineStr">
        <is>
          <t>Totale Lordo</t>
        </is>
      </c>
      <c r="H12" s="37" t="inlineStr">
        <is>
          <t>ID</t>
        </is>
      </c>
      <c r="I12" s="37" t="inlineStr">
        <is>
          <t>Fornitore</t>
        </is>
      </c>
      <c r="J12" s="37" t="inlineStr">
        <is>
          <t>Servizio</t>
        </is>
      </c>
      <c r="K12" s="37" t="inlineStr">
        <is>
          <t>Data Rinnovo</t>
        </is>
      </c>
      <c r="L12" s="37" t="inlineStr">
        <is>
          <t>Giorni alla Scad.</t>
        </is>
      </c>
      <c r="M12" s="37" t="inlineStr">
        <is>
          <t>Importo Lordo</t>
        </is>
      </c>
      <c r="N12" s="37" t="inlineStr">
        <is>
          <t>Stato</t>
        </is>
      </c>
      <c r="O12" s="37" t="inlineStr">
        <is>
          <t>Rinnovo Auto</t>
        </is>
      </c>
    </row>
    <row r="13" ht="17" customHeight="1">
      <c r="A13" s="38" t="inlineStr">
        <is>
          <t>Software</t>
        </is>
      </c>
      <c r="B13" s="39">
        <f>CONTA.PIÙ.SE(Inserimento!D:D;"Software";Inserimento!L:L;"Attivo")</f>
        <v/>
      </c>
      <c r="C13" s="40">
        <f>SOMMA.PIÙ.SE(Inserimento!J:J;Inserimento!D:D;"Software";Inserimento!L:L;"Attivo")</f>
        <v/>
      </c>
      <c r="H13" s="41" t="inlineStr">
        <is>
          <t>ABB-0008</t>
        </is>
      </c>
      <c r="I13" s="42" t="inlineStr">
        <is>
          <t>InfoCert</t>
        </is>
      </c>
      <c r="J13" s="42" t="inlineStr">
        <is>
          <t>Firma Digitale Remota</t>
        </is>
      </c>
      <c r="K13" s="43" t="n">
        <v>46166</v>
      </c>
      <c r="L13" s="41">
        <f>Inserimento!O13</f>
        <v/>
      </c>
      <c r="M13" s="44">
        <f>Inserimento!J13</f>
        <v/>
      </c>
      <c r="N13" s="41" t="inlineStr">
        <is>
          <t>Attivo</t>
        </is>
      </c>
      <c r="O13" s="41" t="inlineStr">
        <is>
          <t>No</t>
        </is>
      </c>
    </row>
    <row r="14" ht="17" customHeight="1">
      <c r="A14" s="45" t="inlineStr">
        <is>
          <t>Cloud</t>
        </is>
      </c>
      <c r="B14" s="46">
        <f>CONTA.PIÙ.SE(Inserimento!D:D;"Cloud";Inserimento!L:L;"Attivo")</f>
        <v/>
      </c>
      <c r="C14" s="47">
        <f>SOMMA.PIÙ.SE(Inserimento!J:J;Inserimento!D:D;"Cloud";Inserimento!L:L;"Attivo")</f>
        <v/>
      </c>
      <c r="H14" s="41" t="inlineStr">
        <is>
          <t>ABB-0007</t>
        </is>
      </c>
      <c r="I14" s="42" t="inlineStr">
        <is>
          <t>Dropbox</t>
        </is>
      </c>
      <c r="J14" s="42" t="inlineStr">
        <is>
          <t>Dropbox Business</t>
        </is>
      </c>
      <c r="K14" s="43" t="n">
        <v>46168</v>
      </c>
      <c r="L14" s="41">
        <f>Inserimento!O12</f>
        <v/>
      </c>
      <c r="M14" s="44">
        <f>Inserimento!J12</f>
        <v/>
      </c>
      <c r="N14" s="41" t="inlineStr">
        <is>
          <t>Attivo</t>
        </is>
      </c>
      <c r="O14" s="41" t="inlineStr">
        <is>
          <t>Sì</t>
        </is>
      </c>
    </row>
    <row r="15" ht="17" customHeight="1">
      <c r="A15" s="38" t="inlineStr">
        <is>
          <t>PEC</t>
        </is>
      </c>
      <c r="B15" s="39">
        <f>CONTA.PIÙ.SE(Inserimento!D:D;"PEC";Inserimento!L:L;"Attivo")</f>
        <v/>
      </c>
      <c r="C15" s="40">
        <f>SOMMA.PIÙ.SE(Inserimento!J:J;Inserimento!D:D;"PEC";Inserimento!L:L;"Attivo")</f>
        <v/>
      </c>
      <c r="H15" s="41" t="inlineStr">
        <is>
          <t>ABB-0002</t>
        </is>
      </c>
      <c r="I15" s="42" t="inlineStr">
        <is>
          <t>Aruba</t>
        </is>
      </c>
      <c r="J15" s="42" t="inlineStr">
        <is>
          <t>PEC Professionale</t>
        </is>
      </c>
      <c r="K15" s="43" t="n">
        <v>46169</v>
      </c>
      <c r="L15" s="41">
        <f>Inserimento!O7</f>
        <v/>
      </c>
      <c r="M15" s="44">
        <f>Inserimento!J7</f>
        <v/>
      </c>
      <c r="N15" s="41" t="inlineStr">
        <is>
          <t>Attivo</t>
        </is>
      </c>
      <c r="O15" s="41" t="inlineStr">
        <is>
          <t>Sì</t>
        </is>
      </c>
    </row>
    <row r="16" ht="17" customHeight="1">
      <c r="A16" s="45" t="inlineStr">
        <is>
          <t>Hosting</t>
        </is>
      </c>
      <c r="B16" s="46">
        <f>CONTA.PIÙ.SE(Inserimento!D:D;"Hosting";Inserimento!L:L;"Attivo")</f>
        <v/>
      </c>
      <c r="C16" s="47">
        <f>SOMMA.PIÙ.SE(Inserimento!J:J;Inserimento!D:D;"Hosting";Inserimento!L:L;"Attivo")</f>
        <v/>
      </c>
      <c r="H16" s="41" t="inlineStr">
        <is>
          <t>ABB-0003</t>
        </is>
      </c>
      <c r="I16" s="42" t="inlineStr">
        <is>
          <t>Register.it</t>
        </is>
      </c>
      <c r="J16" s="42" t="inlineStr">
        <is>
          <t>Dominio .it</t>
        </is>
      </c>
      <c r="K16" s="43" t="n">
        <v>46172</v>
      </c>
      <c r="L16" s="41">
        <f>Inserimento!O8</f>
        <v/>
      </c>
      <c r="M16" s="44">
        <f>Inserimento!J8</f>
        <v/>
      </c>
      <c r="N16" s="41" t="inlineStr">
        <is>
          <t>Attivo</t>
        </is>
      </c>
      <c r="O16" s="41" t="inlineStr">
        <is>
          <t>Sì</t>
        </is>
      </c>
    </row>
    <row r="17" ht="17" customHeight="1">
      <c r="A17" s="38" t="inlineStr">
        <is>
          <t>Dominio</t>
        </is>
      </c>
      <c r="B17" s="39">
        <f>CONTA.PIÙ.SE(Inserimento!D:D;"Dominio";Inserimento!L:L;"Attivo")</f>
        <v/>
      </c>
      <c r="C17" s="40">
        <f>SOMMA.PIÙ.SE(Inserimento!J:J;Inserimento!D:D;"Dominio";Inserimento!L:L;"Attivo")</f>
        <v/>
      </c>
      <c r="H17" s="48" t="inlineStr">
        <is>
          <t>ABB-0001</t>
        </is>
      </c>
      <c r="I17" s="49" t="inlineStr">
        <is>
          <t>Microsoft</t>
        </is>
      </c>
      <c r="J17" s="49" t="inlineStr">
        <is>
          <t>Microsoft 365 Business</t>
        </is>
      </c>
      <c r="K17" s="50" t="n">
        <v>46174</v>
      </c>
      <c r="L17" s="48">
        <f>Inserimento!O6</f>
        <v/>
      </c>
      <c r="M17" s="51">
        <f>Inserimento!J6</f>
        <v/>
      </c>
      <c r="N17" s="48" t="inlineStr">
        <is>
          <t>Attivo</t>
        </is>
      </c>
      <c r="O17" s="48" t="inlineStr">
        <is>
          <t>Sì</t>
        </is>
      </c>
    </row>
    <row r="18" ht="17" customHeight="1">
      <c r="A18" s="45" t="inlineStr">
        <is>
          <t>Marketing</t>
        </is>
      </c>
      <c r="B18" s="46">
        <f>CONTA.PIÙ.SE(Inserimento!D:D;"Marketing";Inserimento!L:L;"Attivo")</f>
        <v/>
      </c>
      <c r="C18" s="47">
        <f>SOMMA.PIÙ.SE(Inserimento!J:J;Inserimento!D:D;"Marketing";Inserimento!L:L;"Attivo")</f>
        <v/>
      </c>
      <c r="H18" s="48" t="inlineStr">
        <is>
          <t>ABB-0004</t>
        </is>
      </c>
      <c r="I18" s="49" t="inlineStr">
        <is>
          <t>Aruba</t>
        </is>
      </c>
      <c r="J18" s="49" t="inlineStr">
        <is>
          <t>Hosting Business</t>
        </is>
      </c>
      <c r="K18" s="50" t="n">
        <v>46174</v>
      </c>
      <c r="L18" s="48">
        <f>Inserimento!O9</f>
        <v/>
      </c>
      <c r="M18" s="51">
        <f>Inserimento!J9</f>
        <v/>
      </c>
      <c r="N18" s="48" t="inlineStr">
        <is>
          <t>Attivo</t>
        </is>
      </c>
      <c r="O18" s="48" t="inlineStr">
        <is>
          <t>Sì</t>
        </is>
      </c>
    </row>
    <row r="19" ht="17" customHeight="1">
      <c r="A19" s="38" t="inlineStr">
        <is>
          <t>Sicurezza</t>
        </is>
      </c>
      <c r="B19" s="39">
        <f>CONTA.PIÙ.SE(Inserimento!D:D;"Sicurezza";Inserimento!L:L;"Attivo")</f>
        <v/>
      </c>
      <c r="C19" s="40">
        <f>SOMMA.PIÙ.SE(Inserimento!J:J;Inserimento!D:D;"Sicurezza";Inserimento!L:L;"Attivo")</f>
        <v/>
      </c>
      <c r="H19" s="48" t="inlineStr">
        <is>
          <t>ABB-0006</t>
        </is>
      </c>
      <c r="I19" s="49" t="inlineStr">
        <is>
          <t>Google</t>
        </is>
      </c>
      <c r="J19" s="49" t="inlineStr">
        <is>
          <t>Google Workspace Business</t>
        </is>
      </c>
      <c r="K19" s="50" t="n">
        <v>46174</v>
      </c>
      <c r="L19" s="48">
        <f>Inserimento!O11</f>
        <v/>
      </c>
      <c r="M19" s="51">
        <f>Inserimento!J11</f>
        <v/>
      </c>
      <c r="N19" s="48" t="inlineStr">
        <is>
          <t>Attivo</t>
        </is>
      </c>
      <c r="O19" s="48" t="inlineStr">
        <is>
          <t>Sì</t>
        </is>
      </c>
    </row>
    <row r="20" ht="17" customHeight="1">
      <c r="A20" s="45" t="inlineStr">
        <is>
          <t>Telefonia</t>
        </is>
      </c>
      <c r="B20" s="46">
        <f>CONTA.PIÙ.SE(Inserimento!D:D;"Telefonia";Inserimento!L:L;"Attivo")</f>
        <v/>
      </c>
      <c r="C20" s="47">
        <f>SOMMA.PIÙ.SE(Inserimento!J:J;Inserimento!D:D;"Telefonia";Inserimento!L:L;"Attivo")</f>
        <v/>
      </c>
      <c r="H20" s="48" t="inlineStr">
        <is>
          <t>ABB-0009</t>
        </is>
      </c>
      <c r="I20" s="49" t="inlineStr">
        <is>
          <t>Mailchimp</t>
        </is>
      </c>
      <c r="J20" s="49" t="inlineStr">
        <is>
          <t>Marketing Automation</t>
        </is>
      </c>
      <c r="K20" s="50" t="n">
        <v>46174</v>
      </c>
      <c r="L20" s="48">
        <f>Inserimento!O14</f>
        <v/>
      </c>
      <c r="M20" s="51">
        <f>Inserimento!J14</f>
        <v/>
      </c>
      <c r="N20" s="48" t="inlineStr">
        <is>
          <t>Attivo</t>
        </is>
      </c>
      <c r="O20" s="48" t="inlineStr">
        <is>
          <t>Sì</t>
        </is>
      </c>
    </row>
    <row r="21" ht="17" customHeight="1">
      <c r="A21" s="38" t="inlineStr">
        <is>
          <t>Assicurazione</t>
        </is>
      </c>
      <c r="B21" s="39">
        <f>CONTA.PIÙ.SE(Inserimento!D:D;"Assicurazione";Inserimento!L:L;"Attivo")</f>
        <v/>
      </c>
      <c r="C21" s="40">
        <f>SOMMA.PIÙ.SE(Inserimento!J:J;Inserimento!D:D;"Assicurazione";Inserimento!L:L;"Attivo")</f>
        <v/>
      </c>
      <c r="H21" s="48" t="inlineStr">
        <is>
          <t>ABB-0010</t>
        </is>
      </c>
      <c r="I21" s="49" t="inlineStr">
        <is>
          <t>Vodafone</t>
        </is>
      </c>
      <c r="J21" s="49" t="inlineStr">
        <is>
          <t>SIM Dati Business</t>
        </is>
      </c>
      <c r="K21" s="50" t="n">
        <v>46174</v>
      </c>
      <c r="L21" s="48">
        <f>Inserimento!O15</f>
        <v/>
      </c>
      <c r="M21" s="51">
        <f>Inserimento!J15</f>
        <v/>
      </c>
      <c r="N21" s="48" t="inlineStr">
        <is>
          <t>Attivo</t>
        </is>
      </c>
      <c r="O21" s="48" t="inlineStr">
        <is>
          <t>Sì</t>
        </is>
      </c>
    </row>
    <row r="22" ht="17" customHeight="1">
      <c r="A22" s="45" t="inlineStr">
        <is>
          <t>Altro</t>
        </is>
      </c>
      <c r="B22" s="46">
        <f>CONTA.PIÙ.SE(Inserimento!D:D;"Altro";Inserimento!L:L;"Attivo")</f>
        <v/>
      </c>
      <c r="C22" s="47">
        <f>SOMMA.PIÙ.SE(Inserimento!J:J;Inserimento!D:D;"Altro";Inserimento!L:L;"Attivo")</f>
        <v/>
      </c>
      <c r="H22" s="52" t="inlineStr">
        <is>
          <t>ABB-0005</t>
        </is>
      </c>
      <c r="I22" s="53" t="inlineStr">
        <is>
          <t>Adobe</t>
        </is>
      </c>
      <c r="J22" s="53" t="inlineStr">
        <is>
          <t>Acrobat Pro</t>
        </is>
      </c>
      <c r="K22" s="54" t="n">
        <v>46204</v>
      </c>
      <c r="L22" s="52">
        <f>Inserimento!O10</f>
        <v/>
      </c>
      <c r="M22" s="55">
        <f>Inserimento!J10</f>
        <v/>
      </c>
      <c r="N22" s="52" t="inlineStr">
        <is>
          <t>Attivo</t>
        </is>
      </c>
      <c r="O22" s="52" t="inlineStr">
        <is>
          <t>Sì</t>
        </is>
      </c>
    </row>
    <row r="23" ht="17" customHeight="1">
      <c r="H23" s="56" t="inlineStr">
        <is>
          <t>ABB-0012</t>
        </is>
      </c>
      <c r="I23" s="57" t="inlineStr">
        <is>
          <t>Fatture in Cloud</t>
        </is>
      </c>
      <c r="J23" s="57" t="inlineStr">
        <is>
          <t>Gestionale Fatturazione</t>
        </is>
      </c>
      <c r="K23" s="58" t="n">
        <v>46204</v>
      </c>
      <c r="L23" s="56">
        <f>Inserimento!O17</f>
        <v/>
      </c>
      <c r="M23" s="59">
        <f>Inserimento!J17</f>
        <v/>
      </c>
      <c r="N23" s="56" t="inlineStr">
        <is>
          <t>Attivo</t>
        </is>
      </c>
      <c r="O23" s="56" t="inlineStr">
        <is>
          <t>Sì</t>
        </is>
      </c>
    </row>
    <row r="24" ht="17" customHeight="1">
      <c r="A24" s="35" t="inlineStr">
        <is>
          <t>RIEPILOGO PER FREQUENZA</t>
        </is>
      </c>
      <c r="H24" s="52" t="inlineStr">
        <is>
          <t>ABB-0014</t>
        </is>
      </c>
      <c r="I24" s="53" t="inlineStr">
        <is>
          <t>Zoom</t>
        </is>
      </c>
      <c r="J24" s="53" t="inlineStr">
        <is>
          <t>Zoom Pro</t>
        </is>
      </c>
      <c r="K24" s="54" t="n">
        <v>46235</v>
      </c>
      <c r="L24" s="52">
        <f>Inserimento!O19</f>
        <v/>
      </c>
      <c r="M24" s="55">
        <f>Inserimento!J19</f>
        <v/>
      </c>
      <c r="N24" s="52" t="inlineStr">
        <is>
          <t>Attivo</t>
        </is>
      </c>
      <c r="O24" s="52" t="inlineStr">
        <is>
          <t>Sì</t>
        </is>
      </c>
    </row>
    <row r="25" ht="17" customHeight="1">
      <c r="A25" s="37" t="inlineStr">
        <is>
          <t>Frequenza</t>
        </is>
      </c>
      <c r="B25" s="37" t="inlineStr">
        <is>
          <t>N. Abbonamenti</t>
        </is>
      </c>
      <c r="C25" s="37" t="inlineStr">
        <is>
          <t>Totale Lordo</t>
        </is>
      </c>
      <c r="H25" s="56" t="inlineStr">
        <is>
          <t>ABB-0013</t>
        </is>
      </c>
      <c r="I25" s="57" t="inlineStr">
        <is>
          <t>Il Sole 24 Ore</t>
        </is>
      </c>
      <c r="J25" s="57" t="inlineStr">
        <is>
          <t>Abbonamento Digitale</t>
        </is>
      </c>
      <c r="K25" s="58" t="n">
        <v>46266</v>
      </c>
      <c r="L25" s="56">
        <f>Inserimento!O18</f>
        <v/>
      </c>
      <c r="M25" s="59">
        <f>Inserimento!J18</f>
        <v/>
      </c>
      <c r="N25" s="56" t="inlineStr">
        <is>
          <t>Attivo</t>
        </is>
      </c>
      <c r="O25" s="56" t="inlineStr">
        <is>
          <t>Sì</t>
        </is>
      </c>
    </row>
    <row r="26" ht="17" customHeight="1">
      <c r="A26" s="38" t="inlineStr">
        <is>
          <t>Mensile</t>
        </is>
      </c>
      <c r="B26" s="39">
        <f>CONTA.PIÙ.SE(Inserimento!G:G;"Mensile";Inserimento!L:L;"Attivo")</f>
        <v/>
      </c>
      <c r="C26" s="40">
        <f>SOMMA.PIÙ.SE(Inserimento!J:J;Inserimento!G:G;"Mensile";Inserimento!L:L;"Attivo")</f>
        <v/>
      </c>
      <c r="H26" s="52" t="inlineStr">
        <is>
          <t>ABB-0015</t>
        </is>
      </c>
      <c r="I26" s="53" t="inlineStr">
        <is>
          <t>Semrush</t>
        </is>
      </c>
      <c r="J26" s="53" t="inlineStr">
        <is>
          <t>SEO Tool Business</t>
        </is>
      </c>
      <c r="K26" s="54" t="n">
        <v>46327</v>
      </c>
      <c r="L26" s="52">
        <f>Inserimento!O20</f>
        <v/>
      </c>
      <c r="M26" s="55">
        <f>Inserimento!J20</f>
        <v/>
      </c>
      <c r="N26" s="52" t="inlineStr">
        <is>
          <t>Attivo</t>
        </is>
      </c>
      <c r="O26" s="52" t="inlineStr">
        <is>
          <t>Sì</t>
        </is>
      </c>
    </row>
    <row r="27" ht="17" customHeight="1">
      <c r="A27" s="45" t="inlineStr">
        <is>
          <t>Trimestrale</t>
        </is>
      </c>
      <c r="B27" s="46">
        <f>CONTA.PIÙ.SE(Inserimento!G:G;"Trimestrale";Inserimento!L:L;"Attivo")</f>
        <v/>
      </c>
      <c r="C27" s="47">
        <f>SOMMA.PIÙ.SE(Inserimento!J:J;Inserimento!G:G;"Trimestrale";Inserimento!L:L;"Attivo")</f>
        <v/>
      </c>
    </row>
    <row r="28" ht="17" customHeight="1">
      <c r="A28" s="38" t="inlineStr">
        <is>
          <t>Semestrale</t>
        </is>
      </c>
      <c r="B28" s="39">
        <f>CONTA.PIÙ.SE(Inserimento!G:G;"Semestrale";Inserimento!L:L;"Attivo")</f>
        <v/>
      </c>
      <c r="C28" s="40">
        <f>SOMMA.PIÙ.SE(Inserimento!J:J;Inserimento!G:G;"Semestrale";Inserimento!L:L;"Attivo")</f>
        <v/>
      </c>
    </row>
    <row r="29" ht="17" customHeight="1">
      <c r="A29" s="45" t="inlineStr">
        <is>
          <t>Annuale</t>
        </is>
      </c>
      <c r="B29" s="46">
        <f>CONTA.PIÙ.SE(Inserimento!G:G;"Annuale";Inserimento!L:L;"Attivo")</f>
        <v/>
      </c>
      <c r="C29" s="47">
        <f>SOMMA.PIÙ.SE(Inserimento!J:J;Inserimento!G:G;"Annuale";Inserimento!L:L;"Attivo")</f>
        <v/>
      </c>
    </row>
    <row r="30" ht="17" customHeight="1">
      <c r="A30" s="38" t="inlineStr">
        <is>
          <t>Biennale</t>
        </is>
      </c>
      <c r="B30" s="39">
        <f>CONTA.PIÙ.SE(Inserimento!G:G;"Biennale";Inserimento!L:L;"Attivo")</f>
        <v/>
      </c>
      <c r="C30" s="40">
        <f>SOMMA.PIÙ.SE(Inserimento!J:J;Inserimento!G:G;"Biennale";Inserimento!L:L;"Attivo")</f>
        <v/>
      </c>
    </row>
    <row r="31" ht="12" customHeight="1"/>
    <row r="32" ht="20" customHeight="1">
      <c r="A32" s="35" t="inlineStr">
        <is>
          <t>RIEPILOGO PER METODO PAGAMENTO</t>
        </is>
      </c>
    </row>
    <row r="33" ht="18" customHeight="1">
      <c r="A33" s="37" t="inlineStr">
        <is>
          <t>Metodo</t>
        </is>
      </c>
      <c r="B33" s="37" t="inlineStr">
        <is>
          <t>N. Abbonamenti</t>
        </is>
      </c>
      <c r="C33" s="37" t="inlineStr">
        <is>
          <t>Totale Lordo</t>
        </is>
      </c>
    </row>
    <row r="34" ht="17" customHeight="1">
      <c r="A34" s="38" t="inlineStr">
        <is>
          <t>Carta</t>
        </is>
      </c>
      <c r="B34" s="39">
        <f>CONTA.PIÙ.SE(Inserimento!K:K;"Carta";Inserimento!L:L;"Attivo")</f>
        <v/>
      </c>
      <c r="C34" s="40">
        <f>SOMMA.PIÙ.SE(Inserimento!J:J;Inserimento!K:K;"Carta";Inserimento!L:L;"Attivo")</f>
        <v/>
      </c>
    </row>
    <row r="35" ht="17" customHeight="1">
      <c r="A35" s="45" t="inlineStr">
        <is>
          <t>Bonifico</t>
        </is>
      </c>
      <c r="B35" s="46">
        <f>CONTA.PIÙ.SE(Inserimento!K:K;"Bonifico";Inserimento!L:L;"Attivo")</f>
        <v/>
      </c>
      <c r="C35" s="47">
        <f>SOMMA.PIÙ.SE(Inserimento!J:J;Inserimento!K:K;"Bonifico";Inserimento!L:L;"Attivo")</f>
        <v/>
      </c>
    </row>
    <row r="36" ht="17" customHeight="1">
      <c r="A36" s="38" t="inlineStr">
        <is>
          <t>Addebito SEPA</t>
        </is>
      </c>
      <c r="B36" s="39">
        <f>CONTA.PIÙ.SE(Inserimento!K:K;"Addebito SEPA";Inserimento!L:L;"Attivo")</f>
        <v/>
      </c>
      <c r="C36" s="40">
        <f>SOMMA.PIÙ.SE(Inserimento!J:J;Inserimento!K:K;"Addebito SEPA";Inserimento!L:L;"Attivo")</f>
        <v/>
      </c>
    </row>
    <row r="37" ht="17" customHeight="1">
      <c r="A37" s="45" t="inlineStr">
        <is>
          <t>PayPal</t>
        </is>
      </c>
      <c r="B37" s="46">
        <f>CONTA.PIÙ.SE(Inserimento!K:K;"PayPal";Inserimento!L:L;"Attivo")</f>
        <v/>
      </c>
      <c r="C37" s="47">
        <f>SOMMA.PIÙ.SE(Inserimento!J:J;Inserimento!K:K;"PayPal";Inserimento!L:L;"Attivo")</f>
        <v/>
      </c>
    </row>
    <row r="38" ht="17" customHeight="1">
      <c r="A38" s="38" t="inlineStr">
        <is>
          <t>Altro</t>
        </is>
      </c>
      <c r="B38" s="39">
        <f>CONTA.PIÙ.SE(Inserimento!K:K;"Altro";Inserimento!L:L;"Attivo")</f>
        <v/>
      </c>
      <c r="C38" s="40">
        <f>SOMMA.PIÙ.SE(Inserimento!J:J;Inserimento!K:K;"Altro";Inserimento!L:L;"Attivo")</f>
        <v/>
      </c>
    </row>
    <row r="39" ht="12" customHeight="1"/>
    <row r="40" ht="20" customHeight="1">
      <c r="A40" s="35" t="inlineStr">
        <is>
          <t>RIEPILOGO PER CENTRO DI COSTO</t>
        </is>
      </c>
    </row>
    <row r="41" ht="18" customHeight="1">
      <c r="A41" s="37" t="inlineStr">
        <is>
          <t>Centro di Costo</t>
        </is>
      </c>
      <c r="B41" s="37" t="inlineStr">
        <is>
          <t>N. Abbonamenti</t>
        </is>
      </c>
      <c r="C41" s="37" t="inlineStr">
        <is>
          <t>Totale Lordo</t>
        </is>
      </c>
    </row>
    <row r="42" ht="17" customHeight="1">
      <c r="A42" s="38" t="inlineStr">
        <is>
          <t>Amministrazione</t>
        </is>
      </c>
      <c r="B42" s="39">
        <f>CONTA.PIÙ.SE(Inserimento!R:R;"Amministrazione";Inserimento!L:L;"Attivo")</f>
        <v/>
      </c>
      <c r="C42" s="40">
        <f>SOMMA.PIÙ.SE(Inserimento!J:J;Inserimento!R:R;"Amministrazione";Inserimento!L:L;"Attivo")</f>
        <v/>
      </c>
    </row>
    <row r="43" ht="17" customHeight="1">
      <c r="A43" s="45" t="inlineStr">
        <is>
          <t>Commerciale</t>
        </is>
      </c>
      <c r="B43" s="46">
        <f>CONTA.PIÙ.SE(Inserimento!R:R;"Commerciale";Inserimento!L:L;"Attivo")</f>
        <v/>
      </c>
      <c r="C43" s="47">
        <f>SOMMA.PIÙ.SE(Inserimento!J:J;Inserimento!R:R;"Commerciale";Inserimento!L:L;"Attivo")</f>
        <v/>
      </c>
    </row>
    <row r="44" ht="17" customHeight="1">
      <c r="A44" s="38" t="inlineStr">
        <is>
          <t>IT</t>
        </is>
      </c>
      <c r="B44" s="39">
        <f>CONTA.PIÙ.SE(Inserimento!R:R;"IT";Inserimento!L:L;"Attivo")</f>
        <v/>
      </c>
      <c r="C44" s="40">
        <f>SOMMA.PIÙ.SE(Inserimento!J:J;Inserimento!R:R;"IT";Inserimento!L:L;"Attivo")</f>
        <v/>
      </c>
    </row>
    <row r="45" ht="17" customHeight="1">
      <c r="A45" s="45" t="inlineStr">
        <is>
          <t>Direzione</t>
        </is>
      </c>
      <c r="B45" s="46">
        <f>CONTA.PIÙ.SE(Inserimento!R:R;"Direzione";Inserimento!L:L;"Attivo")</f>
        <v/>
      </c>
      <c r="C45" s="47">
        <f>SOMMA.PIÙ.SE(Inserimento!J:J;Inserimento!R:R;"Direzione";Inserimento!L:L;"Attivo")</f>
        <v/>
      </c>
    </row>
    <row r="46" ht="17" customHeight="1">
      <c r="A46" s="38" t="inlineStr">
        <is>
          <t>Marketing</t>
        </is>
      </c>
      <c r="B46" s="39">
        <f>CONTA.PIÙ.SE(Inserimento!R:R;"Marketing";Inserimento!L:L;"Attivo")</f>
        <v/>
      </c>
      <c r="C46" s="40">
        <f>SOMMA.PIÙ.SE(Inserimento!J:J;Inserimento!R:R;"Marketing";Inserimento!L:L;"Attivo")</f>
        <v/>
      </c>
    </row>
  </sheetData>
  <mergeCells count="21">
    <mergeCell ref="A1:P1"/>
    <mergeCell ref="A2:P2"/>
    <mergeCell ref="A3:P3"/>
    <mergeCell ref="A5:F5"/>
    <mergeCell ref="A6:B6"/>
    <mergeCell ref="A7:B7"/>
    <mergeCell ref="C6:D6"/>
    <mergeCell ref="C7:D7"/>
    <mergeCell ref="E6:F6"/>
    <mergeCell ref="E7:F7"/>
    <mergeCell ref="A8:B8"/>
    <mergeCell ref="A9:B9"/>
    <mergeCell ref="C8:D8"/>
    <mergeCell ref="C9:D9"/>
    <mergeCell ref="E8:F8"/>
    <mergeCell ref="E9:F9"/>
    <mergeCell ref="A11:C11"/>
    <mergeCell ref="A24:C24"/>
    <mergeCell ref="A32:C32"/>
    <mergeCell ref="A40:C40"/>
    <mergeCell ref="H11:P11"/>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2026-05-24T11:10:44Z</dcterms:created>
  <dcterms:modified xmlns:dcterms="http://purl.org/dc/terms/" xmlns:xsi="http://www.w3.org/2001/XMLSchema-instance" xsi:type="dcterms:W3CDTF">2026-05-24T11:10:44Z</dcterms:modified>
</cp:coreProperties>
</file>