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drawings/drawing3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Incassi" sheetId="1" state="visible" r:id="rId1"/>
    <sheet xmlns:r="http://schemas.openxmlformats.org/officeDocument/2006/relationships" name="Riepilogo Mensile" sheetId="2" state="visible" r:id="rId2"/>
    <sheet xmlns:r="http://schemas.openxmlformats.org/officeDocument/2006/relationships" name="Analisi Categorie" sheetId="3" state="visible" r:id="rId3"/>
    <sheet xmlns:r="http://schemas.openxmlformats.org/officeDocument/2006/relationships" name="Analisi Clienti" sheetId="4" state="visible" r:id="rId4"/>
    <sheet xmlns:r="http://schemas.openxmlformats.org/officeDocument/2006/relationships" name="Trend Mensile" sheetId="5" state="visible" r:id="rId5"/>
    <sheet xmlns:r="http://schemas.openxmlformats.org/officeDocument/2006/relationships" name="Parametri" sheetId="6" state="visible" r:id="rId6"/>
    <sheet xmlns:r="http://schemas.openxmlformats.org/officeDocument/2006/relationships" name="Istruzioni" sheetId="7" state="visible" r:id="rId7"/>
  </sheets>
  <definedNames>
    <definedName name="_xlnm.Print_Titles" localSheetId="0">'Registro Incassi'!1:5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sz val="10"/>
    </font>
    <font>
      <name val="Calibri"/>
      <sz val="10"/>
    </font>
    <font>
      <name val="Calibri"/>
      <b val="1"/>
      <color rgb="00713F12"/>
      <sz val="10"/>
    </font>
    <font>
      <name val="Calibri"/>
      <b val="1"/>
      <color rgb="00FFFFFF"/>
      <sz val="11"/>
    </font>
    <font>
      <name val="Calibri"/>
      <sz val="9"/>
    </font>
    <font>
      <name val="Calibri"/>
      <b val="1"/>
      <color rgb="00FFFFFF"/>
      <sz val="15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i val="1"/>
      <color rgb="000F766E"/>
      <sz val="10"/>
    </font>
  </fonts>
  <fills count="10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E6FFFA"/>
      </patternFill>
    </fill>
    <fill>
      <patternFill patternType="solid">
        <fgColor rgb="00FFFBEB"/>
      </patternFill>
    </fill>
    <fill>
      <patternFill patternType="solid">
        <fgColor rgb="00FEF9C3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CCFBF1"/>
      </patternFill>
    </fill>
    <fill>
      <patternFill patternType="solid">
        <fgColor rgb="0014B8A6"/>
      </patternFill>
    </fill>
  </fills>
  <borders count="4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right style="thin">
        <color rgb="00CBD5E1"/>
      </right>
      <top style="medium">
        <color rgb="000F766E"/>
      </top>
      <bottom style="medium">
        <color rgb="000F766E"/>
      </bottom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</borders>
  <cellStyleXfs count="1">
    <xf numFmtId="0" fontId="0" fillId="0" borderId="0"/>
  </cellStyleXfs>
  <cellXfs count="6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center" vertical="center" wrapText="1"/>
    </xf>
    <xf numFmtId="9" fontId="3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5" fillId="2" borderId="2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165" fontId="3" fillId="6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left" vertical="center"/>
    </xf>
    <xf numFmtId="0" fontId="3" fillId="6" borderId="1" applyAlignment="1" pivotButton="0" quotePrefix="0" xfId="0">
      <alignment horizontal="left" vertical="center" wrapText="1"/>
    </xf>
    <xf numFmtId="4" fontId="3" fillId="6" borderId="1" applyAlignment="1" pivotButton="0" quotePrefix="0" xfId="0">
      <alignment horizontal="center" vertical="center" wrapText="1"/>
    </xf>
    <xf numFmtId="4" fontId="6" fillId="6" borderId="1" applyAlignment="1" pivotButton="0" quotePrefix="0" xfId="0">
      <alignment horizontal="center" vertical="center" wrapText="1"/>
    </xf>
    <xf numFmtId="4" fontId="2" fillId="6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165" fontId="3" fillId="7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left" vertical="center"/>
    </xf>
    <xf numFmtId="0" fontId="3" fillId="7" borderId="1" applyAlignment="1" pivotButton="0" quotePrefix="0" xfId="0">
      <alignment horizontal="left" vertical="center" wrapText="1"/>
    </xf>
    <xf numFmtId="4" fontId="3" fillId="7" borderId="1" applyAlignment="1" pivotButton="0" quotePrefix="0" xfId="0">
      <alignment horizontal="center" vertical="center" wrapText="1"/>
    </xf>
    <xf numFmtId="4" fontId="6" fillId="7" borderId="1" applyAlignment="1" pivotButton="0" quotePrefix="0" xfId="0">
      <alignment horizontal="center" vertical="center" wrapText="1"/>
    </xf>
    <xf numFmtId="4" fontId="2" fillId="7" borderId="1" applyAlignment="1" pivotButton="0" quotePrefix="0" xfId="0">
      <alignment horizontal="center" vertical="center" wrapText="1"/>
    </xf>
    <xf numFmtId="0" fontId="5" fillId="2" borderId="3" applyAlignment="1" pivotButton="0" quotePrefix="0" xfId="0">
      <alignment horizontal="center" vertical="center" wrapText="1"/>
    </xf>
    <xf numFmtId="4" fontId="5" fillId="2" borderId="3" applyAlignment="1" pivotButton="0" quotePrefix="0" xfId="0">
      <alignment horizontal="right" vertical="center"/>
    </xf>
    <xf numFmtId="0" fontId="0" fillId="2" borderId="3" pivotButton="0" quotePrefix="0" xfId="0"/>
    <xf numFmtId="0" fontId="2" fillId="5" borderId="1" applyAlignment="1" pivotButton="0" quotePrefix="0" xfId="0">
      <alignment horizontal="right" vertical="center"/>
    </xf>
    <xf numFmtId="4" fontId="4" fillId="5" borderId="1" applyAlignment="1" pivotButton="0" quotePrefix="0" xfId="0">
      <alignment horizontal="right" vertical="center"/>
    </xf>
    <xf numFmtId="0" fontId="0" fillId="5" borderId="1" pivotButton="0" quotePrefix="0" xfId="0"/>
    <xf numFmtId="0" fontId="2" fillId="8" borderId="1" applyAlignment="1" pivotButton="0" quotePrefix="0" xfId="0">
      <alignment horizontal="right" vertical="center"/>
    </xf>
    <xf numFmtId="10" fontId="2" fillId="8" borderId="1" applyAlignment="1" pivotButton="0" quotePrefix="0" xfId="0">
      <alignment horizontal="center" vertical="center" wrapText="1"/>
    </xf>
    <xf numFmtId="0" fontId="2" fillId="8" borderId="1" applyAlignment="1" pivotButton="0" quotePrefix="0" xfId="0">
      <alignment horizontal="center" vertical="center" wrapText="1"/>
    </xf>
    <xf numFmtId="0" fontId="0" fillId="8" borderId="1" pivotButton="0" quotePrefix="0" xfId="0"/>
    <xf numFmtId="0" fontId="7" fillId="2" borderId="0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4" fontId="3" fillId="6" borderId="1" applyAlignment="1" pivotButton="0" quotePrefix="0" xfId="0">
      <alignment horizontal="right" vertical="center"/>
    </xf>
    <xf numFmtId="1" fontId="3" fillId="6" borderId="1" applyAlignment="1" pivotButton="0" quotePrefix="0" xfId="0">
      <alignment horizontal="right" vertical="center"/>
    </xf>
    <xf numFmtId="10" fontId="3" fillId="6" borderId="1" applyAlignment="1" pivotButton="0" quotePrefix="0" xfId="0">
      <alignment horizontal="right" vertical="center"/>
    </xf>
    <xf numFmtId="0" fontId="2" fillId="7" borderId="1" applyAlignment="1" pivotButton="0" quotePrefix="0" xfId="0">
      <alignment horizontal="center" vertical="center" wrapText="1"/>
    </xf>
    <xf numFmtId="4" fontId="3" fillId="7" borderId="1" applyAlignment="1" pivotButton="0" quotePrefix="0" xfId="0">
      <alignment horizontal="right" vertical="center"/>
    </xf>
    <xf numFmtId="1" fontId="3" fillId="7" borderId="1" applyAlignment="1" pivotButton="0" quotePrefix="0" xfId="0">
      <alignment horizontal="right" vertical="center"/>
    </xf>
    <xf numFmtId="10" fontId="3" fillId="7" borderId="1" applyAlignment="1" pivotButton="0" quotePrefix="0" xfId="0">
      <alignment horizontal="right" vertical="center"/>
    </xf>
    <xf numFmtId="1" fontId="5" fillId="2" borderId="3" applyAlignment="1" pivotButton="0" quotePrefix="0" xfId="0">
      <alignment horizontal="right" vertical="center"/>
    </xf>
    <xf numFmtId="0" fontId="5" fillId="2" borderId="3" applyAlignment="1" pivotButton="0" quotePrefix="0" xfId="0">
      <alignment horizontal="right" vertical="center"/>
    </xf>
    <xf numFmtId="0" fontId="8" fillId="9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left" vertical="center"/>
    </xf>
    <xf numFmtId="4" fontId="2" fillId="4" borderId="1" applyAlignment="1" pivotButton="0" quotePrefix="0" xfId="0">
      <alignment horizontal="right" vertical="center"/>
    </xf>
    <xf numFmtId="0" fontId="2" fillId="7" borderId="1" applyAlignment="1" pivotButton="0" quotePrefix="0" xfId="0">
      <alignment horizontal="left" vertical="center"/>
    </xf>
    <xf numFmtId="9" fontId="2" fillId="4" borderId="1" applyAlignment="1" pivotButton="0" quotePrefix="0" xfId="0">
      <alignment horizontal="right" vertical="center"/>
    </xf>
    <xf numFmtId="165" fontId="3" fillId="6" borderId="1" applyAlignment="1" pivotButton="0" quotePrefix="0" xfId="0">
      <alignment horizontal="right" vertical="center"/>
    </xf>
    <xf numFmtId="165" fontId="3" fillId="7" borderId="1" applyAlignment="1" pivotButton="0" quotePrefix="0" xfId="0">
      <alignment horizontal="right" vertical="center"/>
    </xf>
    <xf numFmtId="4" fontId="3" fillId="4" borderId="1" applyAlignment="1" pivotButton="0" quotePrefix="0" xfId="0">
      <alignment horizontal="right" vertical="center"/>
    </xf>
    <xf numFmtId="0" fontId="9" fillId="2" borderId="0" applyAlignment="1" pivotButton="0" quotePrefix="0" xfId="0">
      <alignment horizontal="center" vertical="center" wrapText="1"/>
    </xf>
    <xf numFmtId="1" fontId="2" fillId="4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left" vertical="center" wrapText="1"/>
    </xf>
    <xf numFmtId="9" fontId="2" fillId="4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left" vertical="center" wrapText="1"/>
    </xf>
    <xf numFmtId="4" fontId="2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0" fontId="10" fillId="3" borderId="0" applyAlignment="1" pivotButton="0" quotePrefix="0" xfId="0">
      <alignment horizontal="center" vertical="center" wrapText="1"/>
    </xf>
    <xf numFmtId="0" fontId="0" fillId="6" borderId="1" pivotButton="0" quotePrefix="0" xfId="0"/>
    <xf numFmtId="0" fontId="2" fillId="6" borderId="1" applyAlignment="1" pivotButton="0" quotePrefix="0" xfId="0">
      <alignment horizontal="left" vertical="center" wrapText="1"/>
    </xf>
    <xf numFmtId="0" fontId="0" fillId="7" borderId="1" pivotButton="0" quotePrefix="0" xfId="0"/>
    <xf numFmtId="0" fontId="2" fillId="7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1">
    <dxf>
      <font>
        <name val="Calibri"/>
        <b val="1"/>
        <color rgb="00166534"/>
        <sz val="10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Incassi per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'Analisi Categorie'!B3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'Analisi Categorie'!$A$4:$A$8</f>
            </numRef>
          </cat>
          <val>
            <numRef>
              <f>'Analisi Categorie'!$B$4:$B$8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% Incassi</a:t>
            </a:r>
          </a:p>
        </rich>
      </tx>
    </title>
    <plotArea>
      <pieChart>
        <varyColors val="1"/>
        <ser>
          <idx val="0"/>
          <order val="0"/>
          <tx>
            <strRef>
              <f>'Analisi Categorie'!B3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'Analisi Categorie'!$A$4:$A$8</f>
            </numRef>
          </cat>
          <val>
            <numRef>
              <f>'Analisi Categorie'!$B$4:$B$8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Incassi per Cliente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'Analisi Clienti'!B3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'Analisi Clienti'!$A$4:$A$10</f>
            </numRef>
          </cat>
          <val>
            <numRef>
              <f>'Analisi Clienti'!$B$4:$B$10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Cliente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Mensile Incassi</a:t>
            </a:r>
          </a:p>
        </rich>
      </tx>
    </title>
    <plotArea>
      <lineChart>
        <grouping val="standard"/>
        <ser>
          <idx val="0"/>
          <order val="0"/>
          <tx>
            <strRef>
              <f>'Trend Mensile'!B3</f>
            </strRef>
          </tx>
          <spPr>
            <a:ln xmlns:a="http://schemas.openxmlformats.org/drawingml/2006/main" w="25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'Trend Mensile'!$A$4:$A$15</f>
            </numRef>
          </cat>
          <val>
            <numRef>
              <f>'Trend Mensile'!$B$4:$B$15</f>
            </numRef>
          </val>
        </ser>
        <ser>
          <idx val="1"/>
          <order val="1"/>
          <tx>
            <strRef>
              <f>'Trend Mensile'!F3</f>
            </strRef>
          </tx>
          <spPr>
            <a:ln xmlns:a="http://schemas.openxmlformats.org/drawingml/2006/main">
              <a:solidFill>
                <a:srgbClr val="EAB308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'Trend Mensile'!$A$4:$A$15</f>
            </numRef>
          </cat>
          <val>
            <numRef>
              <f>'Trend Mensile'!$F$4:$F$15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4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720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11</row>
      <rowOff>0</rowOff>
    </from>
    <ext cx="648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13</row>
      <rowOff>0</rowOff>
    </from>
    <ext cx="864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17</row>
      <rowOff>0</rowOff>
    </from>
    <ext cx="10080000" cy="57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A1:O24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5" customWidth="1" min="1" max="1"/>
    <col width="12" customWidth="1" min="2" max="2"/>
    <col width="10" customWidth="1" min="3" max="3"/>
    <col width="14" customWidth="1" min="4" max="4"/>
    <col width="22" customWidth="1" min="5" max="5"/>
    <col width="28" customWidth="1" min="6" max="6"/>
    <col width="16" customWidth="1" min="7" max="7"/>
    <col width="13" customWidth="1" min="8" max="8"/>
    <col width="10" customWidth="1" min="9" max="9"/>
    <col width="13" customWidth="1" min="10" max="10"/>
    <col width="13" customWidth="1" min="11" max="11"/>
    <col width="14" customWidth="1" min="12" max="12"/>
    <col width="12" customWidth="1" min="13" max="13"/>
    <col width="20" customWidth="1" min="14" max="14"/>
    <col width="8" customWidth="1" min="15" max="15"/>
  </cols>
  <sheetData>
    <row r="1" ht="36" customHeight="1">
      <c r="A1" s="1" t="inlineStr">
        <is>
          <t>REGISTRO INCASSI — REGIME FORFETTARIO  |  Anno 2026</t>
        </is>
      </c>
    </row>
    <row r="2" ht="22" customHeight="1">
      <c r="A2" s="2" t="inlineStr">
        <is>
          <t>Contribuente:</t>
        </is>
      </c>
      <c r="E2" s="3" t="inlineStr"/>
      <c r="I2" s="2" t="inlineStr">
        <is>
          <t>P.IVA / C.F.:</t>
        </is>
      </c>
      <c r="K2" s="3" t="inlineStr"/>
      <c r="N2" s="4" t="inlineStr">
        <is>
          <t>Aggiornato al: 16/03/2026</t>
        </is>
      </c>
    </row>
    <row r="3" ht="22" customHeight="1">
      <c r="A3" s="2" t="inlineStr">
        <is>
          <t>Codice ATECO:</t>
        </is>
      </c>
      <c r="E3" s="3" t="inlineStr"/>
      <c r="I3" s="2" t="inlineStr">
        <is>
          <t>Coeff. Redditività:</t>
        </is>
      </c>
      <c r="K3" s="5">
        <f>Parametri!B3</f>
        <v/>
      </c>
      <c r="N3" s="6" t="inlineStr">
        <is>
          <t>Soglia annuale: € 85.000</t>
        </is>
      </c>
    </row>
    <row r="4" ht="8" customHeight="1"/>
    <row r="5" ht="36" customHeight="1">
      <c r="A5" s="7" t="inlineStr">
        <is>
          <t>N°</t>
        </is>
      </c>
      <c r="B5" s="7" t="inlineStr">
        <is>
          <t>Data
Incasso</t>
        </is>
      </c>
      <c r="C5" s="7" t="inlineStr">
        <is>
          <t>Mese</t>
        </is>
      </c>
      <c r="D5" s="7" t="inlineStr">
        <is>
          <t>N° Fattura /
Ricevuta</t>
        </is>
      </c>
      <c r="E5" s="7" t="inlineStr">
        <is>
          <t>Cliente /
Pagante</t>
        </is>
      </c>
      <c r="F5" s="7" t="inlineStr">
        <is>
          <t>Descrizione
Prestazione</t>
        </is>
      </c>
      <c r="G5" s="7" t="inlineStr">
        <is>
          <t>Categoria</t>
        </is>
      </c>
      <c r="H5" s="7" t="inlineStr">
        <is>
          <t>Importo
Lordo (€)</t>
        </is>
      </c>
      <c r="I5" s="7" t="inlineStr">
        <is>
          <t>IVA
Esclusa (✓)</t>
        </is>
      </c>
      <c r="J5" s="7" t="inlineStr">
        <is>
          <t>Ritenuta
Acconto (€)</t>
        </is>
      </c>
      <c r="K5" s="7" t="inlineStr">
        <is>
          <t>Importo
Netto (€)</t>
        </is>
      </c>
      <c r="L5" s="7" t="inlineStr">
        <is>
          <t>Metodo
Pagamento</t>
        </is>
      </c>
      <c r="M5" s="7" t="inlineStr">
        <is>
          <t>Data
Valuta</t>
        </is>
      </c>
      <c r="N5" s="7" t="inlineStr">
        <is>
          <t>Note</t>
        </is>
      </c>
      <c r="O5" s="7" t="inlineStr">
        <is>
          <t>Mese
Rif.</t>
        </is>
      </c>
    </row>
    <row r="6" ht="18" customHeight="1">
      <c r="A6" s="8" t="n">
        <v>1</v>
      </c>
      <c r="B6" s="9" t="n">
        <v>46023</v>
      </c>
      <c r="C6" s="8" t="inlineStr">
        <is>
          <t>Gennaio</t>
        </is>
      </c>
      <c r="D6" s="8" t="inlineStr">
        <is>
          <t>FT 2026/0001</t>
        </is>
      </c>
      <c r="E6" s="10" t="inlineStr">
        <is>
          <t>Studio Bianchi</t>
        </is>
      </c>
      <c r="F6" s="11" t="inlineStr">
        <is>
          <t>Prestazione formazione</t>
        </is>
      </c>
      <c r="G6" s="8" t="inlineStr">
        <is>
          <t>Formazione</t>
        </is>
      </c>
      <c r="H6" s="12" t="n">
        <v>3414.51</v>
      </c>
      <c r="I6" s="8" t="n"/>
      <c r="J6" s="13">
        <f>IF(I6="✓",0,H6*Parametri!$B$5)</f>
        <v/>
      </c>
      <c r="K6" s="14">
        <f>H6-J6</f>
        <v/>
      </c>
      <c r="L6" s="8" t="inlineStr">
        <is>
          <t>Contanti</t>
        </is>
      </c>
      <c r="M6" s="9" t="n">
        <v>46024</v>
      </c>
      <c r="N6" s="8" t="inlineStr"/>
      <c r="O6" s="8" t="inlineStr">
        <is>
          <t>Gennaio</t>
        </is>
      </c>
    </row>
    <row r="7" ht="18" customHeight="1">
      <c r="A7" s="15" t="n">
        <v>3</v>
      </c>
      <c r="B7" s="16" t="n">
        <v>46024</v>
      </c>
      <c r="C7" s="15" t="inlineStr">
        <is>
          <t>Gennaio</t>
        </is>
      </c>
      <c r="D7" s="15" t="inlineStr">
        <is>
          <t>FT 2026/0003</t>
        </is>
      </c>
      <c r="E7" s="17" t="inlineStr">
        <is>
          <t>Mario Rossi</t>
        </is>
      </c>
      <c r="F7" s="18" t="inlineStr">
        <is>
          <t>Prestazione formazione</t>
        </is>
      </c>
      <c r="G7" s="15" t="inlineStr">
        <is>
          <t>Formazione</t>
        </is>
      </c>
      <c r="H7" s="19" t="n">
        <v>425.15</v>
      </c>
      <c r="I7" s="15" t="n"/>
      <c r="J7" s="20">
        <f>IF(I7="✓",0,H7*Parametri!$B$5)</f>
        <v/>
      </c>
      <c r="K7" s="21">
        <f>H7-J7</f>
        <v/>
      </c>
      <c r="L7" s="15" t="inlineStr">
        <is>
          <t>Contanti</t>
        </is>
      </c>
      <c r="M7" s="16" t="n">
        <v>46025</v>
      </c>
      <c r="N7" s="15" t="inlineStr"/>
      <c r="O7" s="15" t="inlineStr">
        <is>
          <t>Gennaio</t>
        </is>
      </c>
    </row>
    <row r="8" ht="18" customHeight="1">
      <c r="A8" s="8" t="n">
        <v>2</v>
      </c>
      <c r="B8" s="9" t="n">
        <v>46046</v>
      </c>
      <c r="C8" s="8" t="inlineStr">
        <is>
          <t>Gennaio</t>
        </is>
      </c>
      <c r="D8" s="8" t="inlineStr">
        <is>
          <t>FT 2026/0002</t>
        </is>
      </c>
      <c r="E8" s="10" t="inlineStr">
        <is>
          <t>Condominio Alfa</t>
        </is>
      </c>
      <c r="F8" s="11" t="inlineStr">
        <is>
          <t>Prestazione altro</t>
        </is>
      </c>
      <c r="G8" s="8" t="inlineStr">
        <is>
          <t>Altro</t>
        </is>
      </c>
      <c r="H8" s="12" t="n">
        <v>730.48</v>
      </c>
      <c r="I8" s="8" t="n"/>
      <c r="J8" s="13">
        <f>IF(I8="✓",0,H8*Parametri!$B$5)</f>
        <v/>
      </c>
      <c r="K8" s="14">
        <f>H8-J8</f>
        <v/>
      </c>
      <c r="L8" s="8" t="inlineStr">
        <is>
          <t>Bonifico</t>
        </is>
      </c>
      <c r="M8" s="9" t="n">
        <v>46047</v>
      </c>
      <c r="N8" s="8" t="inlineStr"/>
      <c r="O8" s="8" t="inlineStr">
        <is>
          <t>Gennaio</t>
        </is>
      </c>
    </row>
    <row r="9" ht="18" customHeight="1">
      <c r="A9" s="15" t="n">
        <v>7</v>
      </c>
      <c r="B9" s="16" t="n">
        <v>46056</v>
      </c>
      <c r="C9" s="15" t="inlineStr">
        <is>
          <t>Febbraio</t>
        </is>
      </c>
      <c r="D9" s="15" t="inlineStr">
        <is>
          <t>FT 2026/0007</t>
        </is>
      </c>
      <c r="E9" s="17" t="inlineStr">
        <is>
          <t>Farmacia Verdi</t>
        </is>
      </c>
      <c r="F9" s="18" t="inlineStr">
        <is>
          <t>Prestazione vendita beni</t>
        </is>
      </c>
      <c r="G9" s="15" t="inlineStr">
        <is>
          <t>Vendita beni</t>
        </is>
      </c>
      <c r="H9" s="19" t="n">
        <v>1895.69</v>
      </c>
      <c r="I9" s="15" t="n"/>
      <c r="J9" s="20">
        <f>IF(I9="✓",0,H9*Parametri!$B$5)</f>
        <v/>
      </c>
      <c r="K9" s="21">
        <f>H9-J9</f>
        <v/>
      </c>
      <c r="L9" s="15" t="inlineStr">
        <is>
          <t>Assegno</t>
        </is>
      </c>
      <c r="M9" s="16" t="n">
        <v>46057</v>
      </c>
      <c r="N9" s="15" t="inlineStr"/>
      <c r="O9" s="15" t="inlineStr">
        <is>
          <t>Febbraio</t>
        </is>
      </c>
    </row>
    <row r="10" ht="18" customHeight="1">
      <c r="A10" s="8" t="n">
        <v>4</v>
      </c>
      <c r="B10" s="9" t="n">
        <v>46060</v>
      </c>
      <c r="C10" s="8" t="inlineStr">
        <is>
          <t>Febbraio</t>
        </is>
      </c>
      <c r="D10" s="8" t="inlineStr">
        <is>
          <t>FT 2026/0004</t>
        </is>
      </c>
      <c r="E10" s="10" t="inlineStr">
        <is>
          <t>Comune di Roma</t>
        </is>
      </c>
      <c r="F10" s="11" t="inlineStr">
        <is>
          <t>Prestazione altro</t>
        </is>
      </c>
      <c r="G10" s="8" t="inlineStr">
        <is>
          <t>Altro</t>
        </is>
      </c>
      <c r="H10" s="12" t="n">
        <v>3307.28</v>
      </c>
      <c r="I10" s="8" t="n"/>
      <c r="J10" s="13">
        <f>IF(I10="✓",0,H10*Parametri!$B$5)</f>
        <v/>
      </c>
      <c r="K10" s="14">
        <f>H10-J10</f>
        <v/>
      </c>
      <c r="L10" s="8" t="inlineStr">
        <is>
          <t>Carta di credito</t>
        </is>
      </c>
      <c r="M10" s="9" t="n">
        <v>46061</v>
      </c>
      <c r="N10" s="8" t="inlineStr"/>
      <c r="O10" s="8" t="inlineStr">
        <is>
          <t>Febbraio</t>
        </is>
      </c>
    </row>
    <row r="11" ht="18" customHeight="1">
      <c r="A11" s="15" t="n">
        <v>6</v>
      </c>
      <c r="B11" s="16" t="n">
        <v>46064</v>
      </c>
      <c r="C11" s="15" t="inlineStr">
        <is>
          <t>Febbraio</t>
        </is>
      </c>
      <c r="D11" s="15" t="inlineStr">
        <is>
          <t>FT 2026/0006</t>
        </is>
      </c>
      <c r="E11" s="17" t="inlineStr">
        <is>
          <t>Tech Srl</t>
        </is>
      </c>
      <c r="F11" s="18" t="inlineStr">
        <is>
          <t>Prestazione formazione</t>
        </is>
      </c>
      <c r="G11" s="15" t="inlineStr">
        <is>
          <t>Formazione</t>
        </is>
      </c>
      <c r="H11" s="19" t="n">
        <v>1467.06</v>
      </c>
      <c r="I11" s="15" t="n"/>
      <c r="J11" s="20">
        <f>IF(I11="✓",0,H11*Parametri!$B$5)</f>
        <v/>
      </c>
      <c r="K11" s="21">
        <f>H11-J11</f>
        <v/>
      </c>
      <c r="L11" s="15" t="inlineStr">
        <is>
          <t>Assegno</t>
        </is>
      </c>
      <c r="M11" s="16" t="n">
        <v>46065</v>
      </c>
      <c r="N11" s="15" t="inlineStr"/>
      <c r="O11" s="15" t="inlineStr">
        <is>
          <t>Febbraio</t>
        </is>
      </c>
    </row>
    <row r="12" ht="18" customHeight="1">
      <c r="A12" s="8" t="n">
        <v>9</v>
      </c>
      <c r="B12" s="9" t="n">
        <v>46066</v>
      </c>
      <c r="C12" s="8" t="inlineStr">
        <is>
          <t>Febbraio</t>
        </is>
      </c>
      <c r="D12" s="8" t="inlineStr">
        <is>
          <t>FT 2026/0009</t>
        </is>
      </c>
      <c r="E12" s="10" t="inlineStr">
        <is>
          <t>Web Agency</t>
        </is>
      </c>
      <c r="F12" s="11" t="inlineStr">
        <is>
          <t>Prestazione vendita beni</t>
        </is>
      </c>
      <c r="G12" s="8" t="inlineStr">
        <is>
          <t>Vendita beni</t>
        </is>
      </c>
      <c r="H12" s="12" t="n">
        <v>630.96</v>
      </c>
      <c r="I12" s="8" t="n"/>
      <c r="J12" s="13">
        <f>IF(I12="✓",0,H12*Parametri!$B$5)</f>
        <v/>
      </c>
      <c r="K12" s="14">
        <f>H12-J12</f>
        <v/>
      </c>
      <c r="L12" s="8" t="inlineStr">
        <is>
          <t>Altro</t>
        </is>
      </c>
      <c r="M12" s="9" t="n">
        <v>46067</v>
      </c>
      <c r="N12" s="8" t="inlineStr"/>
      <c r="O12" s="8" t="inlineStr">
        <is>
          <t>Febbraio</t>
        </is>
      </c>
    </row>
    <row r="13" ht="18" customHeight="1">
      <c r="A13" s="15" t="n">
        <v>5</v>
      </c>
      <c r="B13" s="16" t="n">
        <v>46068</v>
      </c>
      <c r="C13" s="15" t="inlineStr">
        <is>
          <t>Febbraio</t>
        </is>
      </c>
      <c r="D13" s="15" t="inlineStr">
        <is>
          <t>FT 2026/0005</t>
        </is>
      </c>
      <c r="E13" s="17" t="inlineStr">
        <is>
          <t>Condominio Alfa</t>
        </is>
      </c>
      <c r="F13" s="18" t="inlineStr">
        <is>
          <t>Prestazione consulenza</t>
        </is>
      </c>
      <c r="G13" s="15" t="inlineStr">
        <is>
          <t>Consulenza</t>
        </is>
      </c>
      <c r="H13" s="19" t="n">
        <v>2774.92</v>
      </c>
      <c r="I13" s="15" t="n"/>
      <c r="J13" s="20">
        <f>IF(I13="✓",0,H13*Parametri!$B$5)</f>
        <v/>
      </c>
      <c r="K13" s="21">
        <f>H13-J13</f>
        <v/>
      </c>
      <c r="L13" s="15" t="inlineStr">
        <is>
          <t>Contanti</t>
        </is>
      </c>
      <c r="M13" s="16" t="n">
        <v>46069</v>
      </c>
      <c r="N13" s="15" t="inlineStr"/>
      <c r="O13" s="15" t="inlineStr">
        <is>
          <t>Febbraio</t>
        </is>
      </c>
    </row>
    <row r="14" ht="18" customHeight="1">
      <c r="A14" s="8" t="n">
        <v>10</v>
      </c>
      <c r="B14" s="9" t="n">
        <v>46072</v>
      </c>
      <c r="C14" s="8" t="inlineStr">
        <is>
          <t>Febbraio</t>
        </is>
      </c>
      <c r="D14" s="8" t="inlineStr">
        <is>
          <t>FT 2026/0010</t>
        </is>
      </c>
      <c r="E14" s="10" t="inlineStr">
        <is>
          <t>Comune di Roma</t>
        </is>
      </c>
      <c r="F14" s="11" t="inlineStr">
        <is>
          <t>Prestazione consulenza</t>
        </is>
      </c>
      <c r="G14" s="8" t="inlineStr">
        <is>
          <t>Consulenza</t>
        </is>
      </c>
      <c r="H14" s="12" t="n">
        <v>1107.61</v>
      </c>
      <c r="I14" s="8" t="n"/>
      <c r="J14" s="13">
        <f>IF(I14="✓",0,H14*Parametri!$B$5)</f>
        <v/>
      </c>
      <c r="K14" s="14">
        <f>H14-J14</f>
        <v/>
      </c>
      <c r="L14" s="8" t="inlineStr">
        <is>
          <t>Bonifico</t>
        </is>
      </c>
      <c r="M14" s="9" t="n">
        <v>46073</v>
      </c>
      <c r="N14" s="8" t="inlineStr"/>
      <c r="O14" s="8" t="inlineStr">
        <is>
          <t>Febbraio</t>
        </is>
      </c>
    </row>
    <row r="15" ht="18" customHeight="1">
      <c r="A15" s="15" t="n">
        <v>8</v>
      </c>
      <c r="B15" s="16" t="n">
        <v>46079</v>
      </c>
      <c r="C15" s="15" t="inlineStr">
        <is>
          <t>Febbraio</t>
        </is>
      </c>
      <c r="D15" s="15" t="inlineStr">
        <is>
          <t>FT 2026/0008</t>
        </is>
      </c>
      <c r="E15" s="17" t="inlineStr">
        <is>
          <t>Tech Srl</t>
        </is>
      </c>
      <c r="F15" s="18" t="inlineStr">
        <is>
          <t>Prestazione prestazione servizi</t>
        </is>
      </c>
      <c r="G15" s="15" t="inlineStr">
        <is>
          <t>Prestazione servizi</t>
        </is>
      </c>
      <c r="H15" s="19" t="n">
        <v>482.49</v>
      </c>
      <c r="I15" s="15" t="n"/>
      <c r="J15" s="20">
        <f>IF(I15="✓",0,H15*Parametri!$B$5)</f>
        <v/>
      </c>
      <c r="K15" s="21">
        <f>H15-J15</f>
        <v/>
      </c>
      <c r="L15" s="15" t="inlineStr">
        <is>
          <t>PayPal</t>
        </is>
      </c>
      <c r="M15" s="16" t="n">
        <v>46080</v>
      </c>
      <c r="N15" s="15" t="inlineStr"/>
      <c r="O15" s="15" t="inlineStr">
        <is>
          <t>Febbraio</t>
        </is>
      </c>
    </row>
    <row r="16" ht="18" customHeight="1">
      <c r="A16" s="8" t="n">
        <v>11</v>
      </c>
      <c r="B16" s="9" t="n">
        <v>46084</v>
      </c>
      <c r="C16" s="8" t="inlineStr">
        <is>
          <t>Marzo</t>
        </is>
      </c>
      <c r="D16" s="8" t="inlineStr">
        <is>
          <t>FT 2026/0011</t>
        </is>
      </c>
      <c r="E16" s="10" t="inlineStr">
        <is>
          <t>Farmacia Verdi</t>
        </is>
      </c>
      <c r="F16" s="11" t="inlineStr">
        <is>
          <t>Prestazione consulenza</t>
        </is>
      </c>
      <c r="G16" s="8" t="inlineStr">
        <is>
          <t>Consulenza</t>
        </is>
      </c>
      <c r="H16" s="12" t="n">
        <v>3892.33</v>
      </c>
      <c r="I16" s="8" t="n"/>
      <c r="J16" s="13">
        <f>IF(I16="✓",0,H16*Parametri!$B$5)</f>
        <v/>
      </c>
      <c r="K16" s="14">
        <f>H16-J16</f>
        <v/>
      </c>
      <c r="L16" s="8" t="inlineStr">
        <is>
          <t>Carta di credito</t>
        </is>
      </c>
      <c r="M16" s="9" t="n">
        <v>46085</v>
      </c>
      <c r="N16" s="8" t="inlineStr"/>
      <c r="O16" s="8" t="inlineStr">
        <is>
          <t>Marzo</t>
        </is>
      </c>
    </row>
    <row r="17" ht="18" customHeight="1">
      <c r="A17" s="15" t="n">
        <v>15</v>
      </c>
      <c r="B17" s="16" t="n">
        <v>46087</v>
      </c>
      <c r="C17" s="15" t="inlineStr">
        <is>
          <t>Marzo</t>
        </is>
      </c>
      <c r="D17" s="15" t="inlineStr">
        <is>
          <t>FT 2026/0015</t>
        </is>
      </c>
      <c r="E17" s="17" t="inlineStr">
        <is>
          <t>Comune di Roma</t>
        </is>
      </c>
      <c r="F17" s="18" t="inlineStr">
        <is>
          <t>Prestazione vendita beni</t>
        </is>
      </c>
      <c r="G17" s="15" t="inlineStr">
        <is>
          <t>Vendita beni</t>
        </is>
      </c>
      <c r="H17" s="19" t="n">
        <v>2241.49</v>
      </c>
      <c r="I17" s="15" t="n"/>
      <c r="J17" s="20">
        <f>IF(I17="✓",0,H17*Parametri!$B$5)</f>
        <v/>
      </c>
      <c r="K17" s="21">
        <f>H17-J17</f>
        <v/>
      </c>
      <c r="L17" s="15" t="inlineStr">
        <is>
          <t>Altro</t>
        </is>
      </c>
      <c r="M17" s="16" t="n">
        <v>46088</v>
      </c>
      <c r="N17" s="15" t="inlineStr"/>
      <c r="O17" s="15" t="inlineStr">
        <is>
          <t>Marzo</t>
        </is>
      </c>
    </row>
    <row r="18" ht="18" customHeight="1">
      <c r="A18" s="8" t="n">
        <v>13</v>
      </c>
      <c r="B18" s="9" t="n">
        <v>46093</v>
      </c>
      <c r="C18" s="8" t="inlineStr">
        <is>
          <t>Marzo</t>
        </is>
      </c>
      <c r="D18" s="8" t="inlineStr">
        <is>
          <t>FT 2026/0013</t>
        </is>
      </c>
      <c r="E18" s="10" t="inlineStr">
        <is>
          <t>Tech Srl</t>
        </is>
      </c>
      <c r="F18" s="11" t="inlineStr">
        <is>
          <t>Prestazione vendita beni</t>
        </is>
      </c>
      <c r="G18" s="8" t="inlineStr">
        <is>
          <t>Vendita beni</t>
        </is>
      </c>
      <c r="H18" s="12" t="n">
        <v>1179.93</v>
      </c>
      <c r="I18" s="8" t="n"/>
      <c r="J18" s="13">
        <f>IF(I18="✓",0,H18*Parametri!$B$5)</f>
        <v/>
      </c>
      <c r="K18" s="14">
        <f>H18-J18</f>
        <v/>
      </c>
      <c r="L18" s="8" t="inlineStr">
        <is>
          <t>Altro</t>
        </is>
      </c>
      <c r="M18" s="9" t="n">
        <v>46094</v>
      </c>
      <c r="N18" s="8" t="inlineStr"/>
      <c r="O18" s="8" t="inlineStr">
        <is>
          <t>Marzo</t>
        </is>
      </c>
    </row>
    <row r="19" ht="18" customHeight="1">
      <c r="A19" s="15" t="n">
        <v>12</v>
      </c>
      <c r="B19" s="16" t="n">
        <v>46096</v>
      </c>
      <c r="C19" s="15" t="inlineStr">
        <is>
          <t>Marzo</t>
        </is>
      </c>
      <c r="D19" s="15" t="inlineStr">
        <is>
          <t>FT 2026/0012</t>
        </is>
      </c>
      <c r="E19" s="17" t="inlineStr">
        <is>
          <t>Web Agency</t>
        </is>
      </c>
      <c r="F19" s="18" t="inlineStr">
        <is>
          <t>Prestazione vendita beni</t>
        </is>
      </c>
      <c r="G19" s="15" t="inlineStr">
        <is>
          <t>Vendita beni</t>
        </is>
      </c>
      <c r="H19" s="19" t="n">
        <v>2969.87</v>
      </c>
      <c r="I19" s="15" t="n"/>
      <c r="J19" s="20">
        <f>IF(I19="✓",0,H19*Parametri!$B$5)</f>
        <v/>
      </c>
      <c r="K19" s="21">
        <f>H19-J19</f>
        <v/>
      </c>
      <c r="L19" s="15" t="inlineStr">
        <is>
          <t>Contanti</t>
        </is>
      </c>
      <c r="M19" s="16" t="n">
        <v>46097</v>
      </c>
      <c r="N19" s="15" t="inlineStr"/>
      <c r="O19" s="15" t="inlineStr">
        <is>
          <t>Marzo</t>
        </is>
      </c>
    </row>
    <row r="20" ht="18" customHeight="1">
      <c r="A20" s="8" t="n">
        <v>14</v>
      </c>
      <c r="B20" s="9" t="n">
        <v>46101</v>
      </c>
      <c r="C20" s="8" t="inlineStr">
        <is>
          <t>Marzo</t>
        </is>
      </c>
      <c r="D20" s="8" t="inlineStr">
        <is>
          <t>FT 2026/0014</t>
        </is>
      </c>
      <c r="E20" s="10" t="inlineStr">
        <is>
          <t>Comune di Roma</t>
        </is>
      </c>
      <c r="F20" s="11" t="inlineStr">
        <is>
          <t>Prestazione altro</t>
        </is>
      </c>
      <c r="G20" s="8" t="inlineStr">
        <is>
          <t>Altro</t>
        </is>
      </c>
      <c r="H20" s="12" t="n">
        <v>2966.91</v>
      </c>
      <c r="I20" s="8" t="n"/>
      <c r="J20" s="13">
        <f>IF(I20="✓",0,H20*Parametri!$B$5)</f>
        <v/>
      </c>
      <c r="K20" s="14">
        <f>H20-J20</f>
        <v/>
      </c>
      <c r="L20" s="8" t="inlineStr">
        <is>
          <t>Altro</t>
        </is>
      </c>
      <c r="M20" s="9" t="n">
        <v>46102</v>
      </c>
      <c r="N20" s="8" t="inlineStr"/>
      <c r="O20" s="8" t="inlineStr">
        <is>
          <t>Marzo</t>
        </is>
      </c>
    </row>
    <row r="22" ht="22" customHeight="1">
      <c r="A22" s="22" t="inlineStr">
        <is>
          <t>TOTALE COMPLESSIVO INCASSI</t>
        </is>
      </c>
      <c r="H22" s="23">
        <f>SUM(H6:H20)</f>
        <v/>
      </c>
      <c r="I22" s="24" t="n"/>
      <c r="J22" s="23">
        <f>SUM(J6:J20)</f>
        <v/>
      </c>
      <c r="K22" s="23">
        <f>SUM(K6:K20)</f>
        <v/>
      </c>
      <c r="L22" s="24" t="n"/>
      <c r="M22" s="24" t="n"/>
      <c r="N22" s="24" t="n"/>
      <c r="O22" s="24" t="n"/>
    </row>
    <row r="23" ht="20" customHeight="1">
      <c r="A23" s="25" t="inlineStr">
        <is>
          <t>Verifica soglia forfettario (€ 85.000):</t>
        </is>
      </c>
      <c r="H23" s="26">
        <f>H22</f>
        <v/>
      </c>
      <c r="I23" s="6">
        <f>IF(H22&gt;=85000,"⚠ SOGLIA RAGGIUNTA","✓ Nei limiti - Residuo: "&amp;TEXT(85000-H22,"#,##0.00")&amp;" €")</f>
        <v/>
      </c>
      <c r="L23" s="27" t="n"/>
      <c r="M23" s="27" t="n"/>
      <c r="N23" s="27" t="n"/>
      <c r="O23" s="27" t="n"/>
    </row>
    <row r="24" ht="20" customHeight="1">
      <c r="A24" s="28" t="inlineStr">
        <is>
          <t>% Soglia utilizzata:</t>
        </is>
      </c>
      <c r="H24" s="29">
        <f>H22/85000</f>
        <v/>
      </c>
      <c r="I24" s="30">
        <f>IF(H22/85000&lt;0.5,"Livello: BASSO",IF(H22/85000&lt;0.8,"Livello: MEDIO","Livello: ALTO — ATTENZIONE"))</f>
        <v/>
      </c>
      <c r="L24" s="31" t="n"/>
      <c r="M24" s="31" t="n"/>
      <c r="N24" s="31" t="n"/>
      <c r="O24" s="31" t="n"/>
    </row>
  </sheetData>
  <mergeCells count="16">
    <mergeCell ref="A1:O1"/>
    <mergeCell ref="A2:D2"/>
    <mergeCell ref="E2:H2"/>
    <mergeCell ref="I2:J2"/>
    <mergeCell ref="K2:M2"/>
    <mergeCell ref="N2:O2"/>
    <mergeCell ref="A3:D3"/>
    <mergeCell ref="E3:H3"/>
    <mergeCell ref="I3:J3"/>
    <mergeCell ref="K3:M3"/>
    <mergeCell ref="N3:O3"/>
    <mergeCell ref="A22:G22"/>
    <mergeCell ref="A23:G23"/>
    <mergeCell ref="I23:K23"/>
    <mergeCell ref="A24:G24"/>
    <mergeCell ref="I24:K24"/>
  </mergeCells>
  <conditionalFormatting sqref="H6:H20">
    <cfRule type="colorScale" priority="1">
      <colorScale>
        <cfvo type="min"/>
        <cfvo type="percentile" val="50"/>
        <cfvo type="max"/>
        <color rgb="00FEE2E2"/>
        <color rgb="00FFFBEB"/>
        <color rgb="00DCFCE7"/>
      </colorScale>
    </cfRule>
  </conditionalFormatting>
  <dataValidations count="3">
    <dataValidation sqref="G6:G1005" showErrorMessage="1" showInputMessage="1" allowBlank="1" type="list">
      <formula1>"Consulenza,Formazione,Vendita beni,Prestazione servizi,Altro"</formula1>
    </dataValidation>
    <dataValidation sqref="L6:L1005" showErrorMessage="1" showInputMessage="1" allowBlank="1" type="list">
      <formula1>"Bonifico,Contanti,Assegno,Carta di credito,PayPal,Altro"</formula1>
    </dataValidation>
    <dataValidation sqref="C6:C1005" showErrorMessage="1" showInputMessage="1" allowBlank="1" type="list">
      <formula1>"Gennaio,Febbraio,Marzo,Aprile,Maggio,Giugno,Luglio,Agosto,Settembre,Ottobre,Novembre,Dicembre"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tabColor rgb="0014B8A6"/>
    <outlinePr summaryBelow="1" summaryRight="1"/>
    <pageSetUpPr/>
  </sheetPr>
  <dimension ref="A1:K2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6" customWidth="1" min="3" max="3"/>
    <col width="18" customWidth="1" min="4" max="4"/>
    <col width="14" customWidth="1" min="5" max="5"/>
    <col width="16" customWidth="1" min="6" max="6"/>
    <col width="13" customWidth="1" min="7" max="7"/>
    <col width="13" customWidth="1" min="8" max="8"/>
    <col width="20" customWidth="1" min="9" max="9"/>
    <col width="18" customWidth="1" min="10" max="10"/>
    <col width="16" customWidth="1" min="11" max="11"/>
  </cols>
  <sheetData>
    <row r="1" ht="34" customHeight="1">
      <c r="A1" s="32" t="inlineStr">
        <is>
          <t>RIEPILOGO MENSILE INCASSI — ANNO 2026</t>
        </is>
      </c>
    </row>
    <row r="2" ht="8" customHeight="1"/>
    <row r="3" ht="34" customHeight="1">
      <c r="A3" s="7" t="inlineStr">
        <is>
          <t>Mese</t>
        </is>
      </c>
      <c r="B3" s="7" t="inlineStr">
        <is>
          <t>Incassi Lordi (€)</t>
        </is>
      </c>
      <c r="C3" s="7" t="inlineStr">
        <is>
          <t>Ritenute (€)</t>
        </is>
      </c>
      <c r="D3" s="7" t="inlineStr">
        <is>
          <t>Incassi Netti (€)</t>
        </is>
      </c>
      <c r="E3" s="7" t="inlineStr">
        <is>
          <t>N° Documenti</t>
        </is>
      </c>
      <c r="F3" s="7" t="inlineStr">
        <is>
          <t>Media/Doc (€)</t>
        </is>
      </c>
      <c r="G3" s="7" t="inlineStr">
        <is>
          <t>% su Totale</t>
        </is>
      </c>
      <c r="H3" s="7" t="inlineStr">
        <is>
          <t>% Cumulata</t>
        </is>
      </c>
      <c r="I3" s="7" t="inlineStr">
        <is>
          <t>Reddito Imponibile (€)</t>
        </is>
      </c>
      <c r="J3" s="7" t="inlineStr">
        <is>
          <t>Imposta 15% (€)</t>
        </is>
      </c>
      <c r="K3" s="7" t="inlineStr">
        <is>
          <t>Imposta 5% (€)</t>
        </is>
      </c>
    </row>
    <row r="4" ht="20" customHeight="1">
      <c r="A4" s="33" t="inlineStr">
        <is>
          <t>Gennaio</t>
        </is>
      </c>
      <c r="B4" s="34">
        <f>SUMPRODUCT((MONTH('Registro Incassi'!B6:B20)=1)*('Registro Incassi'!H6:H20))</f>
        <v/>
      </c>
      <c r="C4" s="34">
        <f>SUMPRODUCT((MONTH('Registro Incassi'!B6:B20)=1)*('Registro Incassi'!J6:J20))</f>
        <v/>
      </c>
      <c r="D4" s="34">
        <f>SUMPRODUCT((MONTH('Registro Incassi'!B6:B20)=1)*('Registro Incassi'!K6:K20))</f>
        <v/>
      </c>
      <c r="E4" s="35">
        <f>COUNTIF('Registro Incassi'!C6:C20,A4)</f>
        <v/>
      </c>
      <c r="F4" s="34">
        <f>IF(E4&gt;0,B4/E4,0)</f>
        <v/>
      </c>
      <c r="G4" s="36">
        <f>IF(SUM(B4:B15)&gt;0,B4/SUM(B4:B15),0)</f>
        <v/>
      </c>
      <c r="H4" s="36">
        <f>SUM(B4:B4)/IF(SUM(B4:B15)&gt;0,SUM(B4:B15),1)</f>
        <v/>
      </c>
      <c r="I4" s="34">
        <f>B4*Parametri!$B$3</f>
        <v/>
      </c>
      <c r="J4" s="34">
        <f>H4*0.15</f>
        <v/>
      </c>
      <c r="K4" s="34">
        <f>H4*0.05</f>
        <v/>
      </c>
    </row>
    <row r="5" ht="20" customHeight="1">
      <c r="A5" s="37" t="inlineStr">
        <is>
          <t>Febbraio</t>
        </is>
      </c>
      <c r="B5" s="38">
        <f>SUMPRODUCT((MONTH('Registro Incassi'!B6:B20)=2)*('Registro Incassi'!H6:H20))</f>
        <v/>
      </c>
      <c r="C5" s="38">
        <f>SUMPRODUCT((MONTH('Registro Incassi'!B6:B20)=2)*('Registro Incassi'!J6:J20))</f>
        <v/>
      </c>
      <c r="D5" s="38">
        <f>SUMPRODUCT((MONTH('Registro Incassi'!B6:B20)=2)*('Registro Incassi'!K6:K20))</f>
        <v/>
      </c>
      <c r="E5" s="39">
        <f>COUNTIF('Registro Incassi'!C6:C20,A5)</f>
        <v/>
      </c>
      <c r="F5" s="38">
        <f>IF(E5&gt;0,B5/E5,0)</f>
        <v/>
      </c>
      <c r="G5" s="40">
        <f>IF(SUM(B4:B15)&gt;0,B5/SUM(B4:B15),0)</f>
        <v/>
      </c>
      <c r="H5" s="40">
        <f>SUM(B4:B5)/IF(SUM(B4:B15)&gt;0,SUM(B4:B15),1)</f>
        <v/>
      </c>
      <c r="I5" s="38">
        <f>B5*Parametri!$B$3</f>
        <v/>
      </c>
      <c r="J5" s="38">
        <f>H5*0.15</f>
        <v/>
      </c>
      <c r="K5" s="38">
        <f>H5*0.05</f>
        <v/>
      </c>
    </row>
    <row r="6" ht="20" customHeight="1">
      <c r="A6" s="33" t="inlineStr">
        <is>
          <t>Marzo</t>
        </is>
      </c>
      <c r="B6" s="34">
        <f>SUMPRODUCT((MONTH('Registro Incassi'!B6:B20)=3)*('Registro Incassi'!H6:H20))</f>
        <v/>
      </c>
      <c r="C6" s="34">
        <f>SUMPRODUCT((MONTH('Registro Incassi'!B6:B20)=3)*('Registro Incassi'!J6:J20))</f>
        <v/>
      </c>
      <c r="D6" s="34">
        <f>SUMPRODUCT((MONTH('Registro Incassi'!B6:B20)=3)*('Registro Incassi'!K6:K20))</f>
        <v/>
      </c>
      <c r="E6" s="35">
        <f>COUNTIF('Registro Incassi'!C6:C20,A6)</f>
        <v/>
      </c>
      <c r="F6" s="34">
        <f>IF(E6&gt;0,B6/E6,0)</f>
        <v/>
      </c>
      <c r="G6" s="36">
        <f>IF(SUM(B4:B15)&gt;0,B6/SUM(B4:B15),0)</f>
        <v/>
      </c>
      <c r="H6" s="36">
        <f>SUM(B4:B6)/IF(SUM(B4:B15)&gt;0,SUM(B4:B15),1)</f>
        <v/>
      </c>
      <c r="I6" s="34">
        <f>B6*Parametri!$B$3</f>
        <v/>
      </c>
      <c r="J6" s="34">
        <f>H6*0.15</f>
        <v/>
      </c>
      <c r="K6" s="34">
        <f>H6*0.05</f>
        <v/>
      </c>
    </row>
    <row r="7" ht="20" customHeight="1">
      <c r="A7" s="37" t="inlineStr">
        <is>
          <t>Aprile</t>
        </is>
      </c>
      <c r="B7" s="38">
        <f>SUMPRODUCT((MONTH('Registro Incassi'!B6:B20)=4)*('Registro Incassi'!H6:H20))</f>
        <v/>
      </c>
      <c r="C7" s="38">
        <f>SUMPRODUCT((MONTH('Registro Incassi'!B6:B20)=4)*('Registro Incassi'!J6:J20))</f>
        <v/>
      </c>
      <c r="D7" s="38">
        <f>SUMPRODUCT((MONTH('Registro Incassi'!B6:B20)=4)*('Registro Incassi'!K6:K20))</f>
        <v/>
      </c>
      <c r="E7" s="39">
        <f>COUNTIF('Registro Incassi'!C6:C20,A7)</f>
        <v/>
      </c>
      <c r="F7" s="38">
        <f>IF(E7&gt;0,B7/E7,0)</f>
        <v/>
      </c>
      <c r="G7" s="40">
        <f>IF(SUM(B4:B15)&gt;0,B7/SUM(B4:B15),0)</f>
        <v/>
      </c>
      <c r="H7" s="40">
        <f>SUM(B4:B7)/IF(SUM(B4:B15)&gt;0,SUM(B4:B15),1)</f>
        <v/>
      </c>
      <c r="I7" s="38">
        <f>B7*Parametri!$B$3</f>
        <v/>
      </c>
      <c r="J7" s="38">
        <f>H7*0.15</f>
        <v/>
      </c>
      <c r="K7" s="38">
        <f>H7*0.05</f>
        <v/>
      </c>
    </row>
    <row r="8" ht="20" customHeight="1">
      <c r="A8" s="33" t="inlineStr">
        <is>
          <t>Maggio</t>
        </is>
      </c>
      <c r="B8" s="34">
        <f>SUMPRODUCT((MONTH('Registro Incassi'!B6:B20)=5)*('Registro Incassi'!H6:H20))</f>
        <v/>
      </c>
      <c r="C8" s="34">
        <f>SUMPRODUCT((MONTH('Registro Incassi'!B6:B20)=5)*('Registro Incassi'!J6:J20))</f>
        <v/>
      </c>
      <c r="D8" s="34">
        <f>SUMPRODUCT((MONTH('Registro Incassi'!B6:B20)=5)*('Registro Incassi'!K6:K20))</f>
        <v/>
      </c>
      <c r="E8" s="35">
        <f>COUNTIF('Registro Incassi'!C6:C20,A8)</f>
        <v/>
      </c>
      <c r="F8" s="34">
        <f>IF(E8&gt;0,B8/E8,0)</f>
        <v/>
      </c>
      <c r="G8" s="36">
        <f>IF(SUM(B4:B15)&gt;0,B8/SUM(B4:B15),0)</f>
        <v/>
      </c>
      <c r="H8" s="36">
        <f>SUM(B4:B8)/IF(SUM(B4:B15)&gt;0,SUM(B4:B15),1)</f>
        <v/>
      </c>
      <c r="I8" s="34">
        <f>B8*Parametri!$B$3</f>
        <v/>
      </c>
      <c r="J8" s="34">
        <f>H8*0.15</f>
        <v/>
      </c>
      <c r="K8" s="34">
        <f>H8*0.05</f>
        <v/>
      </c>
    </row>
    <row r="9" ht="20" customHeight="1">
      <c r="A9" s="37" t="inlineStr">
        <is>
          <t>Giugno</t>
        </is>
      </c>
      <c r="B9" s="38">
        <f>SUMPRODUCT((MONTH('Registro Incassi'!B6:B20)=6)*('Registro Incassi'!H6:H20))</f>
        <v/>
      </c>
      <c r="C9" s="38">
        <f>SUMPRODUCT((MONTH('Registro Incassi'!B6:B20)=6)*('Registro Incassi'!J6:J20))</f>
        <v/>
      </c>
      <c r="D9" s="38">
        <f>SUMPRODUCT((MONTH('Registro Incassi'!B6:B20)=6)*('Registro Incassi'!K6:K20))</f>
        <v/>
      </c>
      <c r="E9" s="39">
        <f>COUNTIF('Registro Incassi'!C6:C20,A9)</f>
        <v/>
      </c>
      <c r="F9" s="38">
        <f>IF(E9&gt;0,B9/E9,0)</f>
        <v/>
      </c>
      <c r="G9" s="40">
        <f>IF(SUM(B4:B15)&gt;0,B9/SUM(B4:B15),0)</f>
        <v/>
      </c>
      <c r="H9" s="40">
        <f>SUM(B4:B9)/IF(SUM(B4:B15)&gt;0,SUM(B4:B15),1)</f>
        <v/>
      </c>
      <c r="I9" s="38">
        <f>B9*Parametri!$B$3</f>
        <v/>
      </c>
      <c r="J9" s="38">
        <f>H9*0.15</f>
        <v/>
      </c>
      <c r="K9" s="38">
        <f>H9*0.05</f>
        <v/>
      </c>
    </row>
    <row r="10" ht="20" customHeight="1">
      <c r="A10" s="33" t="inlineStr">
        <is>
          <t>Luglio</t>
        </is>
      </c>
      <c r="B10" s="34">
        <f>SUMPRODUCT((MONTH('Registro Incassi'!B6:B20)=7)*('Registro Incassi'!H6:H20))</f>
        <v/>
      </c>
      <c r="C10" s="34">
        <f>SUMPRODUCT((MONTH('Registro Incassi'!B6:B20)=7)*('Registro Incassi'!J6:J20))</f>
        <v/>
      </c>
      <c r="D10" s="34">
        <f>SUMPRODUCT((MONTH('Registro Incassi'!B6:B20)=7)*('Registro Incassi'!K6:K20))</f>
        <v/>
      </c>
      <c r="E10" s="35">
        <f>COUNTIF('Registro Incassi'!C6:C20,A10)</f>
        <v/>
      </c>
      <c r="F10" s="34">
        <f>IF(E10&gt;0,B10/E10,0)</f>
        <v/>
      </c>
      <c r="G10" s="36">
        <f>IF(SUM(B4:B15)&gt;0,B10/SUM(B4:B15),0)</f>
        <v/>
      </c>
      <c r="H10" s="36">
        <f>SUM(B4:B10)/IF(SUM(B4:B15)&gt;0,SUM(B4:B15),1)</f>
        <v/>
      </c>
      <c r="I10" s="34">
        <f>B10*Parametri!$B$3</f>
        <v/>
      </c>
      <c r="J10" s="34">
        <f>H10*0.15</f>
        <v/>
      </c>
      <c r="K10" s="34">
        <f>H10*0.05</f>
        <v/>
      </c>
    </row>
    <row r="11" ht="20" customHeight="1">
      <c r="A11" s="37" t="inlineStr">
        <is>
          <t>Agosto</t>
        </is>
      </c>
      <c r="B11" s="38">
        <f>SUMPRODUCT((MONTH('Registro Incassi'!B6:B20)=8)*('Registro Incassi'!H6:H20))</f>
        <v/>
      </c>
      <c r="C11" s="38">
        <f>SUMPRODUCT((MONTH('Registro Incassi'!B6:B20)=8)*('Registro Incassi'!J6:J20))</f>
        <v/>
      </c>
      <c r="D11" s="38">
        <f>SUMPRODUCT((MONTH('Registro Incassi'!B6:B20)=8)*('Registro Incassi'!K6:K20))</f>
        <v/>
      </c>
      <c r="E11" s="39">
        <f>COUNTIF('Registro Incassi'!C6:C20,A11)</f>
        <v/>
      </c>
      <c r="F11" s="38">
        <f>IF(E11&gt;0,B11/E11,0)</f>
        <v/>
      </c>
      <c r="G11" s="40">
        <f>IF(SUM(B4:B15)&gt;0,B11/SUM(B4:B15),0)</f>
        <v/>
      </c>
      <c r="H11" s="40">
        <f>SUM(B4:B11)/IF(SUM(B4:B15)&gt;0,SUM(B4:B15),1)</f>
        <v/>
      </c>
      <c r="I11" s="38">
        <f>B11*Parametri!$B$3</f>
        <v/>
      </c>
      <c r="J11" s="38">
        <f>H11*0.15</f>
        <v/>
      </c>
      <c r="K11" s="38">
        <f>H11*0.05</f>
        <v/>
      </c>
    </row>
    <row r="12" ht="20" customHeight="1">
      <c r="A12" s="33" t="inlineStr">
        <is>
          <t>Settembre</t>
        </is>
      </c>
      <c r="B12" s="34">
        <f>SUMPRODUCT((MONTH('Registro Incassi'!B6:B20)=9)*('Registro Incassi'!H6:H20))</f>
        <v/>
      </c>
      <c r="C12" s="34">
        <f>SUMPRODUCT((MONTH('Registro Incassi'!B6:B20)=9)*('Registro Incassi'!J6:J20))</f>
        <v/>
      </c>
      <c r="D12" s="34">
        <f>SUMPRODUCT((MONTH('Registro Incassi'!B6:B20)=9)*('Registro Incassi'!K6:K20))</f>
        <v/>
      </c>
      <c r="E12" s="35">
        <f>COUNTIF('Registro Incassi'!C6:C20,A12)</f>
        <v/>
      </c>
      <c r="F12" s="34">
        <f>IF(E12&gt;0,B12/E12,0)</f>
        <v/>
      </c>
      <c r="G12" s="36">
        <f>IF(SUM(B4:B15)&gt;0,B12/SUM(B4:B15),0)</f>
        <v/>
      </c>
      <c r="H12" s="36">
        <f>SUM(B4:B12)/IF(SUM(B4:B15)&gt;0,SUM(B4:B15),1)</f>
        <v/>
      </c>
      <c r="I12" s="34">
        <f>B12*Parametri!$B$3</f>
        <v/>
      </c>
      <c r="J12" s="34">
        <f>H12*0.15</f>
        <v/>
      </c>
      <c r="K12" s="34">
        <f>H12*0.05</f>
        <v/>
      </c>
    </row>
    <row r="13" ht="20" customHeight="1">
      <c r="A13" s="37" t="inlineStr">
        <is>
          <t>Ottobre</t>
        </is>
      </c>
      <c r="B13" s="38">
        <f>SUMPRODUCT((MONTH('Registro Incassi'!B6:B20)=10)*('Registro Incassi'!H6:H20))</f>
        <v/>
      </c>
      <c r="C13" s="38">
        <f>SUMPRODUCT((MONTH('Registro Incassi'!B6:B20)=10)*('Registro Incassi'!J6:J20))</f>
        <v/>
      </c>
      <c r="D13" s="38">
        <f>SUMPRODUCT((MONTH('Registro Incassi'!B6:B20)=10)*('Registro Incassi'!K6:K20))</f>
        <v/>
      </c>
      <c r="E13" s="39">
        <f>COUNTIF('Registro Incassi'!C6:C20,A13)</f>
        <v/>
      </c>
      <c r="F13" s="38">
        <f>IF(E13&gt;0,B13/E13,0)</f>
        <v/>
      </c>
      <c r="G13" s="40">
        <f>IF(SUM(B4:B15)&gt;0,B13/SUM(B4:B15),0)</f>
        <v/>
      </c>
      <c r="H13" s="40">
        <f>SUM(B4:B13)/IF(SUM(B4:B15)&gt;0,SUM(B4:B15),1)</f>
        <v/>
      </c>
      <c r="I13" s="38">
        <f>B13*Parametri!$B$3</f>
        <v/>
      </c>
      <c r="J13" s="38">
        <f>H13*0.15</f>
        <v/>
      </c>
      <c r="K13" s="38">
        <f>H13*0.05</f>
        <v/>
      </c>
    </row>
    <row r="14" ht="20" customHeight="1">
      <c r="A14" s="33" t="inlineStr">
        <is>
          <t>Novembre</t>
        </is>
      </c>
      <c r="B14" s="34">
        <f>SUMPRODUCT((MONTH('Registro Incassi'!B6:B20)=11)*('Registro Incassi'!H6:H20))</f>
        <v/>
      </c>
      <c r="C14" s="34">
        <f>SUMPRODUCT((MONTH('Registro Incassi'!B6:B20)=11)*('Registro Incassi'!J6:J20))</f>
        <v/>
      </c>
      <c r="D14" s="34">
        <f>SUMPRODUCT((MONTH('Registro Incassi'!B6:B20)=11)*('Registro Incassi'!K6:K20))</f>
        <v/>
      </c>
      <c r="E14" s="35">
        <f>COUNTIF('Registro Incassi'!C6:C20,A14)</f>
        <v/>
      </c>
      <c r="F14" s="34">
        <f>IF(E14&gt;0,B14/E14,0)</f>
        <v/>
      </c>
      <c r="G14" s="36">
        <f>IF(SUM(B4:B15)&gt;0,B14/SUM(B4:B15),0)</f>
        <v/>
      </c>
      <c r="H14" s="36">
        <f>SUM(B4:B14)/IF(SUM(B4:B15)&gt;0,SUM(B4:B15),1)</f>
        <v/>
      </c>
      <c r="I14" s="34">
        <f>B14*Parametri!$B$3</f>
        <v/>
      </c>
      <c r="J14" s="34">
        <f>H14*0.15</f>
        <v/>
      </c>
      <c r="K14" s="34">
        <f>H14*0.05</f>
        <v/>
      </c>
    </row>
    <row r="15" ht="20" customHeight="1">
      <c r="A15" s="37" t="inlineStr">
        <is>
          <t>Dicembre</t>
        </is>
      </c>
      <c r="B15" s="38">
        <f>SUMPRODUCT((MONTH('Registro Incassi'!B6:B20)=12)*('Registro Incassi'!H6:H20))</f>
        <v/>
      </c>
      <c r="C15" s="38">
        <f>SUMPRODUCT((MONTH('Registro Incassi'!B6:B20)=12)*('Registro Incassi'!J6:J20))</f>
        <v/>
      </c>
      <c r="D15" s="38">
        <f>SUMPRODUCT((MONTH('Registro Incassi'!B6:B20)=12)*('Registro Incassi'!K6:K20))</f>
        <v/>
      </c>
      <c r="E15" s="39">
        <f>COUNTIF('Registro Incassi'!C6:C20,A15)</f>
        <v/>
      </c>
      <c r="F15" s="38">
        <f>IF(E15&gt;0,B15/E15,0)</f>
        <v/>
      </c>
      <c r="G15" s="40">
        <f>IF(SUM(B4:B15)&gt;0,B15/SUM(B4:B15),0)</f>
        <v/>
      </c>
      <c r="H15" s="40">
        <f>SUM(B4:B15)/IF(SUM(B4:B15)&gt;0,SUM(B4:B15),1)</f>
        <v/>
      </c>
      <c r="I15" s="38">
        <f>B15*Parametri!$B$3</f>
        <v/>
      </c>
      <c r="J15" s="38">
        <f>H15*0.15</f>
        <v/>
      </c>
      <c r="K15" s="38">
        <f>H15*0.05</f>
        <v/>
      </c>
    </row>
    <row r="16" ht="22" customHeight="1">
      <c r="A16" s="22" t="inlineStr">
        <is>
          <t>TOTALE ANNUALE</t>
        </is>
      </c>
      <c r="B16" s="23">
        <f>SUM(B4:B15)</f>
        <v/>
      </c>
      <c r="C16" s="23">
        <f>SUM(C4:C15)</f>
        <v/>
      </c>
      <c r="D16" s="23">
        <f>SUM(D4:D15)</f>
        <v/>
      </c>
      <c r="E16" s="41">
        <f>SUM(E4:E15)</f>
        <v/>
      </c>
      <c r="F16" s="23">
        <f>SUM(F4:F15)</f>
        <v/>
      </c>
      <c r="G16" s="42" t="inlineStr"/>
      <c r="H16" s="42" t="inlineStr"/>
      <c r="I16" s="23">
        <f>SUM(I4:I15)</f>
        <v/>
      </c>
      <c r="J16" s="23">
        <f>SUM(J4:J15)</f>
        <v/>
      </c>
      <c r="K16" s="23">
        <f>SUM(K4:K15)</f>
        <v/>
      </c>
    </row>
    <row r="18" ht="8" customHeight="1"/>
    <row r="19" ht="26" customHeight="1">
      <c r="A19" s="43" t="inlineStr">
        <is>
          <t>CALCOLO IMPOSTA SOSTITUTIVA</t>
        </is>
      </c>
    </row>
    <row r="20" ht="20" customHeight="1">
      <c r="A20" s="44" t="inlineStr">
        <is>
          <t>Totale Incassi Annui (€)</t>
        </is>
      </c>
      <c r="D20" s="45">
        <f>B16</f>
        <v/>
      </c>
    </row>
    <row r="21" ht="20" customHeight="1">
      <c r="A21" s="46" t="inlineStr">
        <is>
          <t>Coefficiente di Redditività</t>
        </is>
      </c>
      <c r="D21" s="47">
        <f>Parametri!B3</f>
        <v/>
      </c>
    </row>
    <row r="22" ht="20" customHeight="1">
      <c r="A22" s="44" t="inlineStr">
        <is>
          <t>Reddito Imponibile (€)</t>
        </is>
      </c>
      <c r="D22" s="45">
        <f>B20*B21</f>
        <v/>
      </c>
    </row>
    <row r="23" ht="20" customHeight="1">
      <c r="A23" s="46" t="inlineStr">
        <is>
          <t>Imposta Sostitutiva 15% (€)</t>
        </is>
      </c>
      <c r="D23" s="45">
        <f>B22*0.15</f>
        <v/>
      </c>
    </row>
    <row r="24" ht="20" customHeight="1">
      <c r="A24" s="44" t="inlineStr">
        <is>
          <t>Imposta Sostitutiva 5% (nuovi) (€)</t>
        </is>
      </c>
      <c r="D24" s="45">
        <f>B22*0.05</f>
        <v/>
      </c>
    </row>
    <row r="25" ht="20" customHeight="1">
      <c r="A25" s="46" t="inlineStr">
        <is>
          <t>Contributi Previdenziali stimati (€)</t>
        </is>
      </c>
      <c r="D25" s="45">
        <f>B22*0.2572</f>
        <v/>
      </c>
    </row>
  </sheetData>
  <mergeCells count="14">
    <mergeCell ref="A1:K1"/>
    <mergeCell ref="A19:C19"/>
    <mergeCell ref="A20:C20"/>
    <mergeCell ref="D20:F20"/>
    <mergeCell ref="A21:C21"/>
    <mergeCell ref="D21:F21"/>
    <mergeCell ref="A22:C22"/>
    <mergeCell ref="D22:F22"/>
    <mergeCell ref="A23:C23"/>
    <mergeCell ref="D23:F23"/>
    <mergeCell ref="A24:C24"/>
    <mergeCell ref="D24:F24"/>
    <mergeCell ref="A25:C25"/>
    <mergeCell ref="D25:F25"/>
  </mergeCells>
  <conditionalFormatting sqref="B4:B15">
    <cfRule type="expression" priority="1" dxfId="0">
      <formula>B4&gt;0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2C55E"/>
    <outlinePr summaryBelow="1" summaryRight="1"/>
    <pageSetUpPr/>
  </sheetPr>
  <dimension ref="A1:H9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0" customWidth="1" min="2" max="2"/>
    <col width="15" customWidth="1" min="3" max="3"/>
    <col width="16" customWidth="1" min="4" max="4"/>
    <col width="14" customWidth="1" min="5" max="5"/>
    <col width="22" customWidth="1" min="6" max="6"/>
    <col width="18" customWidth="1" min="7" max="7"/>
    <col width="16" customWidth="1" min="8" max="8"/>
  </cols>
  <sheetData>
    <row r="1" ht="34" customHeight="1">
      <c r="A1" s="32" t="inlineStr">
        <is>
          <t>ANALISI INCASSI PER CATEGORIA — ANNO 2026</t>
        </is>
      </c>
    </row>
    <row r="2" ht="8" customHeight="1"/>
    <row r="3" ht="32" customHeight="1">
      <c r="A3" s="7" t="inlineStr">
        <is>
          <t>Categoria</t>
        </is>
      </c>
      <c r="B3" s="7" t="inlineStr">
        <is>
          <t>Totale Incassi (€)</t>
        </is>
      </c>
      <c r="C3" s="7" t="inlineStr">
        <is>
          <t>N° Operazioni</t>
        </is>
      </c>
      <c r="D3" s="7" t="inlineStr">
        <is>
          <t>Media (€)</t>
        </is>
      </c>
      <c r="E3" s="7" t="inlineStr">
        <is>
          <t>% sul Totale</t>
        </is>
      </c>
      <c r="F3" s="7" t="inlineStr">
        <is>
          <t>Reddito Imponibile (€)</t>
        </is>
      </c>
      <c r="G3" s="7" t="inlineStr">
        <is>
          <t>Imposta 15% (€)</t>
        </is>
      </c>
      <c r="H3" s="7" t="inlineStr">
        <is>
          <t>Imposta 5% (€)</t>
        </is>
      </c>
    </row>
    <row r="4" ht="20" customHeight="1">
      <c r="A4" s="44" t="inlineStr">
        <is>
          <t>Consulenza</t>
        </is>
      </c>
      <c r="B4" s="34">
        <f>SUMIF('Registro Incassi'!G6:G20,A4,'Registro Incassi'!H6:H20)</f>
        <v/>
      </c>
      <c r="C4" s="35">
        <f>COUNTIF('Registro Incassi'!G6:G20,A4)</f>
        <v/>
      </c>
      <c r="D4" s="34">
        <f>IF(C4&gt;0,B4/C4,0)</f>
        <v/>
      </c>
      <c r="E4" s="36">
        <f>IF(SUM(B4:B8)&gt;0,B4/SUM(B4:B8),0)</f>
        <v/>
      </c>
      <c r="F4" s="34">
        <f>B4*Parametri!$B$3</f>
        <v/>
      </c>
      <c r="G4" s="34">
        <f>F4*0.15</f>
        <v/>
      </c>
      <c r="H4" s="34">
        <f>F4*0.05</f>
        <v/>
      </c>
    </row>
    <row r="5" ht="20" customHeight="1">
      <c r="A5" s="46" t="inlineStr">
        <is>
          <t>Formazione</t>
        </is>
      </c>
      <c r="B5" s="38">
        <f>SUMIF('Registro Incassi'!G6:G20,A5,'Registro Incassi'!H6:H20)</f>
        <v/>
      </c>
      <c r="C5" s="39">
        <f>COUNTIF('Registro Incassi'!G6:G20,A5)</f>
        <v/>
      </c>
      <c r="D5" s="38">
        <f>IF(C5&gt;0,B5/C5,0)</f>
        <v/>
      </c>
      <c r="E5" s="40">
        <f>IF(SUM(B4:B8)&gt;0,B5/SUM(B4:B8),0)</f>
        <v/>
      </c>
      <c r="F5" s="38">
        <f>B5*Parametri!$B$3</f>
        <v/>
      </c>
      <c r="G5" s="38">
        <f>F5*0.15</f>
        <v/>
      </c>
      <c r="H5" s="38">
        <f>F5*0.05</f>
        <v/>
      </c>
    </row>
    <row r="6" ht="20" customHeight="1">
      <c r="A6" s="44" t="inlineStr">
        <is>
          <t>Vendita beni</t>
        </is>
      </c>
      <c r="B6" s="34">
        <f>SUMIF('Registro Incassi'!G6:G20,A6,'Registro Incassi'!H6:H20)</f>
        <v/>
      </c>
      <c r="C6" s="35">
        <f>COUNTIF('Registro Incassi'!G6:G20,A6)</f>
        <v/>
      </c>
      <c r="D6" s="34">
        <f>IF(C6&gt;0,B6/C6,0)</f>
        <v/>
      </c>
      <c r="E6" s="36">
        <f>IF(SUM(B4:B8)&gt;0,B6/SUM(B4:B8),0)</f>
        <v/>
      </c>
      <c r="F6" s="34">
        <f>B6*Parametri!$B$3</f>
        <v/>
      </c>
      <c r="G6" s="34">
        <f>F6*0.15</f>
        <v/>
      </c>
      <c r="H6" s="34">
        <f>F6*0.05</f>
        <v/>
      </c>
    </row>
    <row r="7" ht="20" customHeight="1">
      <c r="A7" s="46" t="inlineStr">
        <is>
          <t>Prestazione servizi</t>
        </is>
      </c>
      <c r="B7" s="38">
        <f>SUMIF('Registro Incassi'!G6:G20,A7,'Registro Incassi'!H6:H20)</f>
        <v/>
      </c>
      <c r="C7" s="39">
        <f>COUNTIF('Registro Incassi'!G6:G20,A7)</f>
        <v/>
      </c>
      <c r="D7" s="38">
        <f>IF(C7&gt;0,B7/C7,0)</f>
        <v/>
      </c>
      <c r="E7" s="40">
        <f>IF(SUM(B4:B8)&gt;0,B7/SUM(B4:B8),0)</f>
        <v/>
      </c>
      <c r="F7" s="38">
        <f>B7*Parametri!$B$3</f>
        <v/>
      </c>
      <c r="G7" s="38">
        <f>F7*0.15</f>
        <v/>
      </c>
      <c r="H7" s="38">
        <f>F7*0.05</f>
        <v/>
      </c>
    </row>
    <row r="8" ht="20" customHeight="1">
      <c r="A8" s="44" t="inlineStr">
        <is>
          <t>Altro</t>
        </is>
      </c>
      <c r="B8" s="34">
        <f>SUMIF('Registro Incassi'!G6:G20,A8,'Registro Incassi'!H6:H20)</f>
        <v/>
      </c>
      <c r="C8" s="35">
        <f>COUNTIF('Registro Incassi'!G6:G20,A8)</f>
        <v/>
      </c>
      <c r="D8" s="34">
        <f>IF(C8&gt;0,B8/C8,0)</f>
        <v/>
      </c>
      <c r="E8" s="36">
        <f>IF(SUM(B4:B8)&gt;0,B8/SUM(B4:B8),0)</f>
        <v/>
      </c>
      <c r="F8" s="34">
        <f>B8*Parametri!$B$3</f>
        <v/>
      </c>
      <c r="G8" s="34">
        <f>F8*0.15</f>
        <v/>
      </c>
      <c r="H8" s="34">
        <f>F8*0.05</f>
        <v/>
      </c>
    </row>
    <row r="9" ht="22" customHeight="1">
      <c r="A9" s="22" t="inlineStr">
        <is>
          <t>TOTALE</t>
        </is>
      </c>
      <c r="B9" s="23">
        <f>SUM(B4:B8)</f>
        <v/>
      </c>
      <c r="C9" s="41">
        <f>SUM(C4:C8)</f>
        <v/>
      </c>
      <c r="D9" s="23">
        <f>SUM(D4:D8)</f>
        <v/>
      </c>
      <c r="E9" s="23" t="inlineStr"/>
      <c r="F9" s="23">
        <f>SUM(F4:F8)</f>
        <v/>
      </c>
      <c r="G9" s="23">
        <f>SUM(G4:G8)</f>
        <v/>
      </c>
      <c r="H9" s="23">
        <f>SUM(H4:H8)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3B82F6"/>
    <outlinePr summaryBelow="1" summaryRight="1"/>
    <pageSetUpPr/>
  </sheetPr>
  <dimension ref="A1:G1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20" customWidth="1" min="2" max="2"/>
    <col width="13" customWidth="1" min="3" max="3"/>
    <col width="18" customWidth="1" min="4" max="4"/>
    <col width="15" customWidth="1" min="5" max="5"/>
    <col width="15" customWidth="1" min="6" max="6"/>
    <col width="14" customWidth="1" min="7" max="7"/>
  </cols>
  <sheetData>
    <row r="1" ht="34" customHeight="1">
      <c r="A1" s="32" t="inlineStr">
        <is>
          <t>ANALISI INCASSI PER CLIENTE — ANNO 2026</t>
        </is>
      </c>
    </row>
    <row r="2" ht="8" customHeight="1"/>
    <row r="3" ht="32" customHeight="1">
      <c r="A3" s="7" t="inlineStr">
        <is>
          <t>Cliente</t>
        </is>
      </c>
      <c r="B3" s="7" t="inlineStr">
        <is>
          <t>Totale Incassi (€)</t>
        </is>
      </c>
      <c r="C3" s="7" t="inlineStr">
        <is>
          <t>N° Fatture</t>
        </is>
      </c>
      <c r="D3" s="7" t="inlineStr">
        <is>
          <t>Media/Fattura (€)</t>
        </is>
      </c>
      <c r="E3" s="7" t="inlineStr">
        <is>
          <t>Prima Fattura</t>
        </is>
      </c>
      <c r="F3" s="7" t="inlineStr">
        <is>
          <t>Ultima Fattura</t>
        </is>
      </c>
      <c r="G3" s="7" t="inlineStr">
        <is>
          <t>% sul Totale</t>
        </is>
      </c>
    </row>
    <row r="4" ht="20" customHeight="1">
      <c r="A4" s="44" t="inlineStr">
        <is>
          <t>Comune di Roma</t>
        </is>
      </c>
      <c r="B4" s="34">
        <f>SUMIF('Registro Incassi'!E6:E20,A4,'Registro Incassi'!H6:H20)</f>
        <v/>
      </c>
      <c r="C4" s="35">
        <f>COUNTIF('Registro Incassi'!E6:E20,A4)</f>
        <v/>
      </c>
      <c r="D4" s="34">
        <f>IF(C4&gt;0,B4/C4,0)</f>
        <v/>
      </c>
      <c r="E4" s="48">
        <f>MINIFS('Registro Incassi'!B6:B20,'Registro Incassi'!E6:E20,A4)</f>
        <v/>
      </c>
      <c r="F4" s="48">
        <f>MAXIFS('Registro Incassi'!B6:B20,'Registro Incassi'!E6:E20,A4)</f>
        <v/>
      </c>
      <c r="G4" s="36">
        <f>IF(SUM(B4:B10)&gt;0,B4/SUM(B4:B10),0)</f>
        <v/>
      </c>
    </row>
    <row r="5" ht="20" customHeight="1">
      <c r="A5" s="46" t="inlineStr">
        <is>
          <t>Condominio Alfa</t>
        </is>
      </c>
      <c r="B5" s="38">
        <f>SUMIF('Registro Incassi'!E6:E20,A5,'Registro Incassi'!H6:H20)</f>
        <v/>
      </c>
      <c r="C5" s="39">
        <f>COUNTIF('Registro Incassi'!E6:E20,A5)</f>
        <v/>
      </c>
      <c r="D5" s="38">
        <f>IF(C5&gt;0,B5/C5,0)</f>
        <v/>
      </c>
      <c r="E5" s="49">
        <f>MINIFS('Registro Incassi'!B6:B20,'Registro Incassi'!E6:E20,A5)</f>
        <v/>
      </c>
      <c r="F5" s="49">
        <f>MAXIFS('Registro Incassi'!B6:B20,'Registro Incassi'!E6:E20,A5)</f>
        <v/>
      </c>
      <c r="G5" s="40">
        <f>IF(SUM(B4:B10)&gt;0,B5/SUM(B4:B10),0)</f>
        <v/>
      </c>
    </row>
    <row r="6" ht="20" customHeight="1">
      <c r="A6" s="44" t="inlineStr">
        <is>
          <t>Farmacia Verdi</t>
        </is>
      </c>
      <c r="B6" s="34">
        <f>SUMIF('Registro Incassi'!E6:E20,A6,'Registro Incassi'!H6:H20)</f>
        <v/>
      </c>
      <c r="C6" s="35">
        <f>COUNTIF('Registro Incassi'!E6:E20,A6)</f>
        <v/>
      </c>
      <c r="D6" s="34">
        <f>IF(C6&gt;0,B6/C6,0)</f>
        <v/>
      </c>
      <c r="E6" s="48">
        <f>MINIFS('Registro Incassi'!B6:B20,'Registro Incassi'!E6:E20,A6)</f>
        <v/>
      </c>
      <c r="F6" s="48">
        <f>MAXIFS('Registro Incassi'!B6:B20,'Registro Incassi'!E6:E20,A6)</f>
        <v/>
      </c>
      <c r="G6" s="36">
        <f>IF(SUM(B4:B10)&gt;0,B6/SUM(B4:B10),0)</f>
        <v/>
      </c>
    </row>
    <row r="7" ht="20" customHeight="1">
      <c r="A7" s="46" t="inlineStr">
        <is>
          <t>Mario Rossi</t>
        </is>
      </c>
      <c r="B7" s="38">
        <f>SUMIF('Registro Incassi'!E6:E20,A7,'Registro Incassi'!H6:H20)</f>
        <v/>
      </c>
      <c r="C7" s="39">
        <f>COUNTIF('Registro Incassi'!E6:E20,A7)</f>
        <v/>
      </c>
      <c r="D7" s="38">
        <f>IF(C7&gt;0,B7/C7,0)</f>
        <v/>
      </c>
      <c r="E7" s="49">
        <f>MINIFS('Registro Incassi'!B6:B20,'Registro Incassi'!E6:E20,A7)</f>
        <v/>
      </c>
      <c r="F7" s="49">
        <f>MAXIFS('Registro Incassi'!B6:B20,'Registro Incassi'!E6:E20,A7)</f>
        <v/>
      </c>
      <c r="G7" s="40">
        <f>IF(SUM(B4:B10)&gt;0,B7/SUM(B4:B10),0)</f>
        <v/>
      </c>
    </row>
    <row r="8" ht="20" customHeight="1">
      <c r="A8" s="44" t="inlineStr">
        <is>
          <t>Studio Bianchi</t>
        </is>
      </c>
      <c r="B8" s="34">
        <f>SUMIF('Registro Incassi'!E6:E20,A8,'Registro Incassi'!H6:H20)</f>
        <v/>
      </c>
      <c r="C8" s="35">
        <f>COUNTIF('Registro Incassi'!E6:E20,A8)</f>
        <v/>
      </c>
      <c r="D8" s="34">
        <f>IF(C8&gt;0,B8/C8,0)</f>
        <v/>
      </c>
      <c r="E8" s="48">
        <f>MINIFS('Registro Incassi'!B6:B20,'Registro Incassi'!E6:E20,A8)</f>
        <v/>
      </c>
      <c r="F8" s="48">
        <f>MAXIFS('Registro Incassi'!B6:B20,'Registro Incassi'!E6:E20,A8)</f>
        <v/>
      </c>
      <c r="G8" s="36">
        <f>IF(SUM(B4:B10)&gt;0,B8/SUM(B4:B10),0)</f>
        <v/>
      </c>
    </row>
    <row r="9" ht="20" customHeight="1">
      <c r="A9" s="46" t="inlineStr">
        <is>
          <t>Tech Srl</t>
        </is>
      </c>
      <c r="B9" s="38">
        <f>SUMIF('Registro Incassi'!E6:E20,A9,'Registro Incassi'!H6:H20)</f>
        <v/>
      </c>
      <c r="C9" s="39">
        <f>COUNTIF('Registro Incassi'!E6:E20,A9)</f>
        <v/>
      </c>
      <c r="D9" s="38">
        <f>IF(C9&gt;0,B9/C9,0)</f>
        <v/>
      </c>
      <c r="E9" s="49">
        <f>MINIFS('Registro Incassi'!B6:B20,'Registro Incassi'!E6:E20,A9)</f>
        <v/>
      </c>
      <c r="F9" s="49">
        <f>MAXIFS('Registro Incassi'!B6:B20,'Registro Incassi'!E6:E20,A9)</f>
        <v/>
      </c>
      <c r="G9" s="40">
        <f>IF(SUM(B4:B10)&gt;0,B9/SUM(B4:B10),0)</f>
        <v/>
      </c>
    </row>
    <row r="10" ht="20" customHeight="1">
      <c r="A10" s="44" t="inlineStr">
        <is>
          <t>Web Agency</t>
        </is>
      </c>
      <c r="B10" s="34">
        <f>SUMIF('Registro Incassi'!E6:E20,A10,'Registro Incassi'!H6:H20)</f>
        <v/>
      </c>
      <c r="C10" s="35">
        <f>COUNTIF('Registro Incassi'!E6:E20,A10)</f>
        <v/>
      </c>
      <c r="D10" s="34">
        <f>IF(C10&gt;0,B10/C10,0)</f>
        <v/>
      </c>
      <c r="E10" s="48">
        <f>MINIFS('Registro Incassi'!B6:B20,'Registro Incassi'!E6:E20,A10)</f>
        <v/>
      </c>
      <c r="F10" s="48">
        <f>MAXIFS('Registro Incassi'!B6:B20,'Registro Incassi'!E6:E20,A10)</f>
        <v/>
      </c>
      <c r="G10" s="36">
        <f>IF(SUM(B4:B10)&gt;0,B10/SUM(B4:B10),0)</f>
        <v/>
      </c>
    </row>
    <row r="11" ht="22" customHeight="1">
      <c r="A11" s="22" t="inlineStr">
        <is>
          <t>TOTALE</t>
        </is>
      </c>
      <c r="B11" s="23">
        <f>SUM(B4:B10)</f>
        <v/>
      </c>
      <c r="C11" s="41">
        <f>SUM(C4:C10)</f>
        <v/>
      </c>
      <c r="D11" s="24" t="n"/>
      <c r="E11" s="24" t="n"/>
      <c r="F11" s="24" t="n"/>
      <c r="G11" s="24" t="n"/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00EAB308"/>
    <outlinePr summaryBelow="1" summaryRight="1"/>
    <pageSetUpPr/>
  </sheetPr>
  <dimension ref="A1:F1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8" customWidth="1" min="3" max="3"/>
    <col width="16" customWidth="1" min="4" max="4"/>
    <col width="18" customWidth="1" min="5" max="5"/>
    <col width="18" customWidth="1" min="6" max="6"/>
  </cols>
  <sheetData>
    <row r="1" ht="34" customHeight="1">
      <c r="A1" s="32" t="inlineStr">
        <is>
          <t>TREND MENSILE INCASSI — ANNO 2026</t>
        </is>
      </c>
    </row>
    <row r="2" ht="8" customHeight="1"/>
    <row r="3" ht="32" customHeight="1">
      <c r="A3" s="7" t="inlineStr">
        <is>
          <t>Mese</t>
        </is>
      </c>
      <c r="B3" s="7" t="inlineStr">
        <is>
          <t>Incassi (€)</t>
        </is>
      </c>
      <c r="C3" s="7" t="inlineStr">
        <is>
          <t>Variazione (€)</t>
        </is>
      </c>
      <c r="D3" s="7" t="inlineStr">
        <is>
          <t>Variazione (%)</t>
        </is>
      </c>
      <c r="E3" s="7" t="inlineStr">
        <is>
          <t>Cumulato (€)</t>
        </is>
      </c>
      <c r="F3" s="7" t="inlineStr">
        <is>
          <t>Obiettivo (€)</t>
        </is>
      </c>
    </row>
    <row r="4" ht="20" customHeight="1">
      <c r="A4" s="33" t="inlineStr">
        <is>
          <t>Gennaio</t>
        </is>
      </c>
      <c r="B4" s="34">
        <f>'Riepilogo Mensile'!B4</f>
        <v/>
      </c>
      <c r="C4" s="34" t="n">
        <v>0</v>
      </c>
      <c r="D4" s="36" t="n">
        <v>0</v>
      </c>
      <c r="E4" s="34">
        <f>SUM(B4:B4)</f>
        <v/>
      </c>
      <c r="F4" s="50">
        <f>Parametri!$B$7/12</f>
        <v/>
      </c>
    </row>
    <row r="5" ht="20" customHeight="1">
      <c r="A5" s="37" t="inlineStr">
        <is>
          <t>Febbraio</t>
        </is>
      </c>
      <c r="B5" s="38">
        <f>'Riepilogo Mensile'!B5</f>
        <v/>
      </c>
      <c r="C5" s="38">
        <f>B5-B4</f>
        <v/>
      </c>
      <c r="D5" s="40">
        <f>IF(B4&lt;&gt;0,(B5-B4)/B4,0)</f>
        <v/>
      </c>
      <c r="E5" s="38">
        <f>SUM(B4:B5)</f>
        <v/>
      </c>
      <c r="F5" s="50">
        <f>Parametri!$B$7/12</f>
        <v/>
      </c>
    </row>
    <row r="6" ht="20" customHeight="1">
      <c r="A6" s="33" t="inlineStr">
        <is>
          <t>Marzo</t>
        </is>
      </c>
      <c r="B6" s="34">
        <f>'Riepilogo Mensile'!B6</f>
        <v/>
      </c>
      <c r="C6" s="34">
        <f>B6-B5</f>
        <v/>
      </c>
      <c r="D6" s="36">
        <f>IF(B5&lt;&gt;0,(B6-B5)/B5,0)</f>
        <v/>
      </c>
      <c r="E6" s="34">
        <f>SUM(B4:B6)</f>
        <v/>
      </c>
      <c r="F6" s="50">
        <f>Parametri!$B$7/12</f>
        <v/>
      </c>
    </row>
    <row r="7" ht="20" customHeight="1">
      <c r="A7" s="37" t="inlineStr">
        <is>
          <t>Aprile</t>
        </is>
      </c>
      <c r="B7" s="38">
        <f>'Riepilogo Mensile'!B7</f>
        <v/>
      </c>
      <c r="C7" s="38">
        <f>B7-B6</f>
        <v/>
      </c>
      <c r="D7" s="40">
        <f>IF(B6&lt;&gt;0,(B7-B6)/B6,0)</f>
        <v/>
      </c>
      <c r="E7" s="38">
        <f>SUM(B4:B7)</f>
        <v/>
      </c>
      <c r="F7" s="50">
        <f>Parametri!$B$7/12</f>
        <v/>
      </c>
    </row>
    <row r="8" ht="20" customHeight="1">
      <c r="A8" s="33" t="inlineStr">
        <is>
          <t>Maggio</t>
        </is>
      </c>
      <c r="B8" s="34">
        <f>'Riepilogo Mensile'!B8</f>
        <v/>
      </c>
      <c r="C8" s="34">
        <f>B8-B7</f>
        <v/>
      </c>
      <c r="D8" s="36">
        <f>IF(B7&lt;&gt;0,(B8-B7)/B7,0)</f>
        <v/>
      </c>
      <c r="E8" s="34">
        <f>SUM(B4:B8)</f>
        <v/>
      </c>
      <c r="F8" s="50">
        <f>Parametri!$B$7/12</f>
        <v/>
      </c>
    </row>
    <row r="9" ht="20" customHeight="1">
      <c r="A9" s="37" t="inlineStr">
        <is>
          <t>Giugno</t>
        </is>
      </c>
      <c r="B9" s="38">
        <f>'Riepilogo Mensile'!B9</f>
        <v/>
      </c>
      <c r="C9" s="38">
        <f>B9-B8</f>
        <v/>
      </c>
      <c r="D9" s="40">
        <f>IF(B8&lt;&gt;0,(B9-B8)/B8,0)</f>
        <v/>
      </c>
      <c r="E9" s="38">
        <f>SUM(B4:B9)</f>
        <v/>
      </c>
      <c r="F9" s="50">
        <f>Parametri!$B$7/12</f>
        <v/>
      </c>
    </row>
    <row r="10" ht="20" customHeight="1">
      <c r="A10" s="33" t="inlineStr">
        <is>
          <t>Luglio</t>
        </is>
      </c>
      <c r="B10" s="34">
        <f>'Riepilogo Mensile'!B10</f>
        <v/>
      </c>
      <c r="C10" s="34">
        <f>B10-B9</f>
        <v/>
      </c>
      <c r="D10" s="36">
        <f>IF(B9&lt;&gt;0,(B10-B9)/B9,0)</f>
        <v/>
      </c>
      <c r="E10" s="34">
        <f>SUM(B4:B10)</f>
        <v/>
      </c>
      <c r="F10" s="50">
        <f>Parametri!$B$7/12</f>
        <v/>
      </c>
    </row>
    <row r="11" ht="20" customHeight="1">
      <c r="A11" s="37" t="inlineStr">
        <is>
          <t>Agosto</t>
        </is>
      </c>
      <c r="B11" s="38">
        <f>'Riepilogo Mensile'!B11</f>
        <v/>
      </c>
      <c r="C11" s="38">
        <f>B11-B10</f>
        <v/>
      </c>
      <c r="D11" s="40">
        <f>IF(B10&lt;&gt;0,(B11-B10)/B10,0)</f>
        <v/>
      </c>
      <c r="E11" s="38">
        <f>SUM(B4:B11)</f>
        <v/>
      </c>
      <c r="F11" s="50">
        <f>Parametri!$B$7/12</f>
        <v/>
      </c>
    </row>
    <row r="12" ht="20" customHeight="1">
      <c r="A12" s="33" t="inlineStr">
        <is>
          <t>Settembre</t>
        </is>
      </c>
      <c r="B12" s="34">
        <f>'Riepilogo Mensile'!B12</f>
        <v/>
      </c>
      <c r="C12" s="34">
        <f>B12-B11</f>
        <v/>
      </c>
      <c r="D12" s="36">
        <f>IF(B11&lt;&gt;0,(B12-B11)/B11,0)</f>
        <v/>
      </c>
      <c r="E12" s="34">
        <f>SUM(B4:B12)</f>
        <v/>
      </c>
      <c r="F12" s="50">
        <f>Parametri!$B$7/12</f>
        <v/>
      </c>
    </row>
    <row r="13" ht="20" customHeight="1">
      <c r="A13" s="37" t="inlineStr">
        <is>
          <t>Ottobre</t>
        </is>
      </c>
      <c r="B13" s="38">
        <f>'Riepilogo Mensile'!B13</f>
        <v/>
      </c>
      <c r="C13" s="38">
        <f>B13-B12</f>
        <v/>
      </c>
      <c r="D13" s="40">
        <f>IF(B12&lt;&gt;0,(B13-B12)/B12,0)</f>
        <v/>
      </c>
      <c r="E13" s="38">
        <f>SUM(B4:B13)</f>
        <v/>
      </c>
      <c r="F13" s="50">
        <f>Parametri!$B$7/12</f>
        <v/>
      </c>
    </row>
    <row r="14" ht="20" customHeight="1">
      <c r="A14" s="33" t="inlineStr">
        <is>
          <t>Novembre</t>
        </is>
      </c>
      <c r="B14" s="34">
        <f>'Riepilogo Mensile'!B14</f>
        <v/>
      </c>
      <c r="C14" s="34">
        <f>B14-B13</f>
        <v/>
      </c>
      <c r="D14" s="36">
        <f>IF(B13&lt;&gt;0,(B14-B13)/B13,0)</f>
        <v/>
      </c>
      <c r="E14" s="34">
        <f>SUM(B4:B14)</f>
        <v/>
      </c>
      <c r="F14" s="50">
        <f>Parametri!$B$7/12</f>
        <v/>
      </c>
    </row>
    <row r="15" ht="20" customHeight="1">
      <c r="A15" s="37" t="inlineStr">
        <is>
          <t>Dicembre</t>
        </is>
      </c>
      <c r="B15" s="38">
        <f>'Riepilogo Mensile'!B15</f>
        <v/>
      </c>
      <c r="C15" s="38">
        <f>B15-B14</f>
        <v/>
      </c>
      <c r="D15" s="40">
        <f>IF(B14&lt;&gt;0,(B15-B14)/B14,0)</f>
        <v/>
      </c>
      <c r="E15" s="38">
        <f>SUM(B4:B15)</f>
        <v/>
      </c>
      <c r="F15" s="50">
        <f>Parametri!$B$7/12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tabColor rgb="008B5CF6"/>
    <outlinePr summaryBelow="1" summaryRight="1"/>
    <pageSetUpPr/>
  </sheetPr>
  <dimension ref="A1:D14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20" customWidth="1" min="2" max="2"/>
    <col width="16" customWidth="1" min="3" max="3"/>
    <col width="46" customWidth="1" min="4" max="4"/>
  </cols>
  <sheetData>
    <row r="1" ht="32" customHeight="1">
      <c r="A1" s="51" t="inlineStr">
        <is>
          <t>PARAMETRI REGIME FORFETTARIO</t>
        </is>
      </c>
    </row>
    <row r="2" ht="8" customHeight="1"/>
    <row r="3" ht="28" customHeight="1">
      <c r="A3" s="7" t="inlineStr">
        <is>
          <t>Parametro</t>
        </is>
      </c>
      <c r="B3" s="7" t="inlineStr">
        <is>
          <t>Valore</t>
        </is>
      </c>
      <c r="C3" s="7" t="inlineStr">
        <is>
          <t>Formato</t>
        </is>
      </c>
      <c r="D3" s="7" t="inlineStr">
        <is>
          <t>Descrizione</t>
        </is>
      </c>
    </row>
    <row r="4" ht="20" customHeight="1">
      <c r="A4" s="44" t="inlineStr">
        <is>
          <t>Anno di riferimento</t>
        </is>
      </c>
      <c r="B4" s="52" t="n">
        <v>2026</v>
      </c>
      <c r="C4" s="53" t="inlineStr">
        <is>
          <t>0</t>
        </is>
      </c>
      <c r="D4" s="54" t="inlineStr">
        <is>
          <t>Anno fiscale corrente</t>
        </is>
      </c>
    </row>
    <row r="5" ht="20" customHeight="1">
      <c r="A5" s="46" t="inlineStr">
        <is>
          <t>Coefficiente di Redditività</t>
        </is>
      </c>
      <c r="B5" s="55" t="n">
        <v>0.78</v>
      </c>
      <c r="C5" s="56" t="inlineStr">
        <is>
          <t>0%</t>
        </is>
      </c>
      <c r="D5" s="57" t="inlineStr">
        <is>
          <t>Valore tipico per professionisti (varia per ATECO)</t>
        </is>
      </c>
    </row>
    <row r="6" ht="20" customHeight="1">
      <c r="A6" s="44" t="inlineStr">
        <is>
          <t>Soglia Massima Ricavi (€)</t>
        </is>
      </c>
      <c r="B6" s="58" t="n">
        <v>85000</v>
      </c>
      <c r="C6" s="53" t="inlineStr">
        <is>
          <t>#,##0.00</t>
        </is>
      </c>
      <c r="D6" s="54" t="inlineStr">
        <is>
          <t>Limite forfettario vigente</t>
        </is>
      </c>
    </row>
    <row r="7" ht="20" customHeight="1">
      <c r="A7" s="46" t="inlineStr">
        <is>
          <t>Aliquota Imposta (regime ordinario) %</t>
        </is>
      </c>
      <c r="B7" s="55" t="n">
        <v>0.15</v>
      </c>
      <c r="C7" s="56" t="inlineStr">
        <is>
          <t>0%</t>
        </is>
      </c>
      <c r="D7" s="57" t="inlineStr">
        <is>
          <t>Imposta sostitutiva standard 15%</t>
        </is>
      </c>
    </row>
    <row r="8" ht="20" customHeight="1">
      <c r="A8" s="44" t="inlineStr">
        <is>
          <t>Aliquota Imposta (nuovi soggetti) %</t>
        </is>
      </c>
      <c r="B8" s="55" t="n">
        <v>0.05</v>
      </c>
      <c r="C8" s="53" t="inlineStr">
        <is>
          <t>0%</t>
        </is>
      </c>
      <c r="D8" s="54" t="inlineStr">
        <is>
          <t>Imposta sostitutiva ridotta 5% (primi 5 anni)</t>
        </is>
      </c>
    </row>
    <row r="9" ht="20" customHeight="1">
      <c r="A9" s="46" t="inlineStr">
        <is>
          <t>Aliquota Ritenuta d'Acconto %</t>
        </is>
      </c>
      <c r="B9" s="55" t="n">
        <v>0.2</v>
      </c>
      <c r="C9" s="56" t="inlineStr">
        <is>
          <t>0%</t>
        </is>
      </c>
      <c r="D9" s="57" t="inlineStr">
        <is>
          <t>Ritenuta acconto standard 20%</t>
        </is>
      </c>
    </row>
    <row r="10" ht="20" customHeight="1">
      <c r="A10" s="44" t="inlineStr">
        <is>
          <t>Obiettivo Incassi Annuo (€)</t>
        </is>
      </c>
      <c r="B10" s="58" t="n">
        <v>60000</v>
      </c>
      <c r="C10" s="53" t="inlineStr">
        <is>
          <t>#,##0.00</t>
        </is>
      </c>
      <c r="D10" s="54" t="inlineStr">
        <is>
          <t>Obiettivo personale annuale</t>
        </is>
      </c>
    </row>
    <row r="11" ht="20" customHeight="1">
      <c r="A11" s="46" t="inlineStr">
        <is>
          <t>Contributi Previdenziali % stimata</t>
        </is>
      </c>
      <c r="B11" s="55" t="n">
        <v>0.2572</v>
      </c>
      <c r="C11" s="56" t="inlineStr">
        <is>
          <t>0%</t>
        </is>
      </c>
      <c r="D11" s="57" t="inlineStr">
        <is>
          <t>Aliquota contributiva IVS artigiani/commercianti</t>
        </is>
      </c>
    </row>
    <row r="14" ht="32" customHeight="1">
      <c r="A14" s="59" t="inlineStr">
        <is>
          <t>⚠ ATTENZIONE: Modificare i valori nella colonna 'Valore' (sfondo giallo) per adattare il registro alla propria situazione fiscale.</t>
        </is>
      </c>
    </row>
  </sheetData>
  <mergeCells count="2">
    <mergeCell ref="A1:D1"/>
    <mergeCell ref="A14:D1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6B7280"/>
    <outlinePr summaryBelow="1" summaryRight="1"/>
    <pageSetUpPr/>
  </sheetPr>
  <dimension ref="A1:D2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4" customWidth="1" min="4" max="4"/>
  </cols>
  <sheetData>
    <row r="1" ht="36" customHeight="1">
      <c r="A1" s="32" t="inlineStr">
        <is>
          <t>GUIDA ALL'USO — REGISTRO INCASSI FORFETTARIO</t>
        </is>
      </c>
    </row>
    <row r="2" ht="20" customHeight="1">
      <c r="A2" s="60" t="inlineStr">
        <is>
          <t>Documento generato il 16 March 2026 — Regime Forfettario ex L. 190/2014 e s.m.i.</t>
        </is>
      </c>
    </row>
    <row r="4" ht="26" customHeight="1">
      <c r="A4" s="43" t="inlineStr">
        <is>
          <t>STRUTTURA DEL FILE</t>
        </is>
      </c>
    </row>
    <row r="5" ht="46" customHeight="1">
      <c r="A5" s="61" t="n"/>
      <c r="B5" s="62" t="inlineStr">
        <is>
          <t>Registro Incassi</t>
        </is>
      </c>
      <c r="C5" s="11" t="inlineStr">
        <is>
          <t>Foglio principale. Inserire ogni incasso ricevuto con data, numero documento, cliente, importo e metodo di pagamento. Le colonne Ritenuta e Netto sono calcolate automaticamente.</t>
        </is>
      </c>
      <c r="D5" s="61" t="n"/>
    </row>
    <row r="6" ht="46" customHeight="1">
      <c r="A6" s="63" t="n"/>
      <c r="B6" s="64" t="inlineStr">
        <is>
          <t>Riepilogo Mensile</t>
        </is>
      </c>
      <c r="C6" s="18" t="inlineStr">
        <is>
          <t>Calcola automaticamente i totali per mese, il reddito imponibile e l'imposta sostitutiva stimata. Non richiede inserimento manuale.</t>
        </is>
      </c>
      <c r="D6" s="63" t="n"/>
    </row>
    <row r="7" ht="46" customHeight="1">
      <c r="A7" s="61" t="n"/>
      <c r="B7" s="62" t="inlineStr">
        <is>
          <t>Analisi Categorie</t>
        </is>
      </c>
      <c r="C7" s="11" t="inlineStr">
        <is>
          <t>Mostra il totale degli incassi suddiviso per tipo di prestazione (consulenza, formazione, ecc.). Utile per valutare la composizione del fatturato.</t>
        </is>
      </c>
      <c r="D7" s="61" t="n"/>
    </row>
    <row r="8" ht="46" customHeight="1">
      <c r="A8" s="63" t="n"/>
      <c r="B8" s="64" t="inlineStr">
        <is>
          <t>Analisi Clienti</t>
        </is>
      </c>
      <c r="C8" s="18" t="inlineStr">
        <is>
          <t>Riepilogo degli incassi per cliente con numero di fatture emesse, importo medio e date prima/ultima fattura.</t>
        </is>
      </c>
      <c r="D8" s="63" t="n"/>
    </row>
    <row r="9" ht="46" customHeight="1">
      <c r="A9" s="61" t="n"/>
      <c r="B9" s="62" t="inlineStr">
        <is>
          <t>Trend Mensile</t>
        </is>
      </c>
      <c r="C9" s="11" t="inlineStr">
        <is>
          <t>Grafico e tabella dell'andamento mensile con confronto rispetto all'obiettivo impostato nei Parametri.</t>
        </is>
      </c>
      <c r="D9" s="61" t="n"/>
    </row>
    <row r="10" ht="46" customHeight="1">
      <c r="A10" s="63" t="n"/>
      <c r="B10" s="64" t="inlineStr">
        <is>
          <t>Parametri</t>
        </is>
      </c>
      <c r="C10" s="18" t="inlineStr">
        <is>
          <t>Contiene tutti i valori configurabili: coefficiente di redditività, soglia, aliquote, obiettivo annuo. MODIFICARE QUESTI VALORI prima di usare il file.</t>
        </is>
      </c>
      <c r="D10" s="63" t="n"/>
    </row>
    <row r="12" ht="26" customHeight="1">
      <c r="A12" s="43" t="inlineStr">
        <is>
          <t>ISTRUZIONI OPERATIVE</t>
        </is>
      </c>
    </row>
    <row r="13" ht="46" customHeight="1">
      <c r="A13" s="61" t="n"/>
      <c r="B13" s="62" t="inlineStr">
        <is>
          <t>1. Configurare i Parametri</t>
        </is>
      </c>
      <c r="C13" s="11" t="inlineStr">
        <is>
          <t>Aprire il foglio 'Parametri' e verificare/aggiornare: codice ATECO, coefficiente di redditività, obiettivo annuo. Ogni contribuente forfettario ha un coefficiente specifico.</t>
        </is>
      </c>
      <c r="D13" s="61" t="n"/>
    </row>
    <row r="14" ht="46" customHeight="1">
      <c r="A14" s="63" t="n"/>
      <c r="B14" s="64" t="inlineStr">
        <is>
          <t>2. Inserire gli incassi</t>
        </is>
      </c>
      <c r="C14" s="18" t="inlineStr">
        <is>
          <t>Nel foglio 'Registro Incassi', inserire una riga per ogni incasso. Compilare: Data, Mese, N° Fattura, Cliente, Descrizione, Categoria, Importo Lordo, Metodo Pagamento.</t>
        </is>
      </c>
      <c r="D14" s="63" t="n"/>
    </row>
    <row r="15" ht="46" customHeight="1">
      <c r="A15" s="61" t="n"/>
      <c r="B15" s="62" t="inlineStr">
        <is>
          <t>3. Ritenuta d'Acconto</t>
        </is>
      </c>
      <c r="C15" s="11" t="inlineStr">
        <is>
          <t>Se il cliente applica la ritenuta (es. PA, professionisti), lasciare la colonna 'IVA Esclusa' vuota e la ritenuta verrà calcolata automaticamente. Se sei esente, inserire '✓' nella colonna apposita.</t>
        </is>
      </c>
      <c r="D15" s="61" t="n"/>
    </row>
    <row r="16" ht="46" customHeight="1">
      <c r="A16" s="63" t="n"/>
      <c r="B16" s="64" t="inlineStr">
        <is>
          <t>4. Verifica soglia</t>
        </is>
      </c>
      <c r="C16" s="18" t="inlineStr">
        <is>
          <t>La riga sotto i totali mostra automaticamente se hai superato o stai per superare la soglia di € 85.000. Attenzione: il superamento comporta l'uscita dal regime.</t>
        </is>
      </c>
      <c r="D16" s="63" t="n"/>
    </row>
    <row r="17" ht="46" customHeight="1">
      <c r="A17" s="61" t="n"/>
      <c r="B17" s="62" t="inlineStr">
        <is>
          <t>5. Esportazione</t>
        </is>
      </c>
      <c r="C17" s="11" t="inlineStr">
        <is>
          <t>Il file è ottimizzato per la stampa in formato A4 orizzontale. Usare File &gt; Stampa per generare il PDF delle singole sezioni.</t>
        </is>
      </c>
      <c r="D17" s="61" t="n"/>
    </row>
    <row r="19" ht="26" customHeight="1">
      <c r="A19" s="43" t="inlineStr">
        <is>
          <t>NOTE FISCALI IMPORTANTI</t>
        </is>
      </c>
    </row>
    <row r="20" ht="46" customHeight="1">
      <c r="A20" s="61" t="n"/>
      <c r="B20" s="62" t="inlineStr">
        <is>
          <t>Regime Forfettario</t>
        </is>
      </c>
      <c r="C20" s="11" t="inlineStr">
        <is>
          <t>Introdotto dalla L. 190/2014. Prevede l'applicazione di un'imposta sostitutiva (15% o 5% per i nuovi soggetti nei primi 5 anni) sul reddito imponibile calcolato applicando il coefficiente di redditività agli incassi.</t>
        </is>
      </c>
      <c r="D20" s="61" t="n"/>
    </row>
    <row r="21" ht="46" customHeight="1">
      <c r="A21" s="63" t="n"/>
      <c r="B21" s="64" t="inlineStr">
        <is>
          <t>Principio di cassa</t>
        </is>
      </c>
      <c r="C21" s="18" t="inlineStr">
        <is>
          <t>Nel regime forfettario si usa il principio di cassa: si registrano gli incassi EFFETTIVI, non le fatture emesse. La data rilevante è quella di ricezione del pagamento.</t>
        </is>
      </c>
      <c r="D21" s="63" t="n"/>
    </row>
    <row r="22" ht="46" customHeight="1">
      <c r="A22" s="61" t="n"/>
      <c r="B22" s="62" t="inlineStr">
        <is>
          <t>IVA</t>
        </is>
      </c>
      <c r="C22" s="11" t="inlineStr">
        <is>
          <t>I forfettari sono esenti da IVA (art. 1, c. 58, L. 190/2014). Le fatture non devono esporre l'IVA. Indicare sempre 'Operazione esente IVA art. 1 c. 58 L. 190/2014'.</t>
        </is>
      </c>
      <c r="D22" s="61" t="n"/>
    </row>
    <row r="23" ht="46" customHeight="1">
      <c r="A23" s="63" t="n"/>
      <c r="B23" s="64" t="inlineStr">
        <is>
          <t>Ritenuta d'Acconto</t>
        </is>
      </c>
      <c r="C23" s="18" t="inlineStr">
        <is>
          <t>I forfettari sono ESENTI dalla ritenuta d'acconto (art. 1, c. 67). Indicare in fattura: 'Operazione non soggetta a ritenuta d'acconto ai sensi art. 1 c. 67 L. 190/2014'.</t>
        </is>
      </c>
      <c r="D23" s="63" t="n"/>
    </row>
    <row r="24" ht="46" customHeight="1">
      <c r="A24" s="61" t="n"/>
      <c r="B24" s="62" t="inlineStr">
        <is>
          <t>Consulenza professionale</t>
        </is>
      </c>
      <c r="C24" s="11" t="inlineStr">
        <is>
          <t>Questo strumento ha finalità organizzative e non sostituisce la consulenza di un commercialista. Verificare sempre la normativa aggiornata con il proprio professionista di fiducia.</t>
        </is>
      </c>
      <c r="D24" s="61" t="n"/>
    </row>
  </sheetData>
  <mergeCells count="5">
    <mergeCell ref="A1:D1"/>
    <mergeCell ref="A2:D2"/>
    <mergeCell ref="A4:D4"/>
    <mergeCell ref="A12:D12"/>
    <mergeCell ref="A19:D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2026-03-16T09:31:25Z</dcterms:created>
  <dcterms:modified xmlns:dcterms="http://purl.org/dc/terms/" xmlns:xsi="http://www.w3.org/2001/XMLSchema-instance" xsi:type="dcterms:W3CDTF">2026-03-16T09:31:25Z</dcterms:modified>
</cp:coreProperties>
</file>