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Print_Titles" localSheetId="2">'Inserimento'!4:4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00"/>
    <numFmt numFmtId="167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FFFFFF"/>
      <sz val="10"/>
    </font>
    <font>
      <name val="Calibri"/>
      <b val="1"/>
      <color rgb="00FFFFFF"/>
      <sz val="11"/>
    </font>
    <font>
      <name val="Calibri"/>
      <b val="1"/>
      <color rgb="000F766E"/>
      <sz val="10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color rgb="006B7280"/>
      <sz val="9"/>
    </font>
    <font>
      <name val="Calibri"/>
      <b val="1"/>
      <color rgb="000F766E"/>
      <sz val="16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8FAFC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EF9C3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165" fontId="4" fillId="7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10" fontId="4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5" fontId="5" fillId="7" borderId="1" applyAlignment="1" pivotButton="0" quotePrefix="0" xfId="0">
      <alignment horizontal="center" vertical="center"/>
    </xf>
    <xf numFmtId="166" fontId="5" fillId="7" borderId="1" applyAlignment="1" pivotButton="0" quotePrefix="0" xfId="0">
      <alignment horizontal="center" vertical="center"/>
    </xf>
    <xf numFmtId="167" fontId="5" fillId="4" borderId="1" applyAlignment="1" pivotButton="0" quotePrefix="0" xfId="0">
      <alignment horizontal="center" vertical="center"/>
    </xf>
    <xf numFmtId="10" fontId="5" fillId="7" borderId="1" applyAlignment="1" pivotButton="0" quotePrefix="0" xfId="0">
      <alignment horizontal="center" vertical="center"/>
    </xf>
    <xf numFmtId="167" fontId="5" fillId="7" borderId="1" applyAlignment="1" pivotButton="0" quotePrefix="0" xfId="0">
      <alignment horizontal="center" vertical="center"/>
    </xf>
    <xf numFmtId="10" fontId="5" fillId="4" borderId="1" applyAlignment="1" pivotButton="0" quotePrefix="0" xfId="0">
      <alignment horizontal="center" vertical="center"/>
    </xf>
    <xf numFmtId="1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7" fontId="8" fillId="6" borderId="1" applyAlignment="1" pivotButton="0" quotePrefix="0" xfId="0">
      <alignment horizontal="center" vertical="center"/>
    </xf>
    <xf numFmtId="165" fontId="5" fillId="8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167" fontId="5" fillId="8" borderId="1" applyAlignment="1" pivotButton="0" quotePrefix="0" xfId="0">
      <alignment horizontal="center" vertical="center"/>
    </xf>
    <xf numFmtId="1" fontId="5" fillId="8" borderId="1" applyAlignment="1" pivotButton="0" quotePrefix="0" xfId="0">
      <alignment horizontal="center" vertical="center"/>
    </xf>
    <xf numFmtId="165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7" fontId="5" fillId="5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1" fontId="8" fillId="6" borderId="1" applyAlignment="1" pivotButton="0" quotePrefix="0" xfId="0">
      <alignment horizontal="center" vertical="center"/>
    </xf>
    <xf numFmtId="10" fontId="8" fillId="6" borderId="1" applyAlignment="1" pivotButton="0" quotePrefix="0" xfId="0">
      <alignment horizontal="center" vertical="center"/>
    </xf>
    <xf numFmtId="167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67" fontId="3" fillId="2" borderId="1" applyAlignment="1" pivotButton="0" quotePrefix="0" xfId="0">
      <alignment horizontal="center" vertical="center"/>
    </xf>
    <xf numFmtId="165" fontId="5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  <dxf>
      <font>
        <name val="Calibri"/>
        <b val="1"/>
        <color rgb="00DC2626"/>
        <sz val="10"/>
      </font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Lordo vs Netto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'Dashboard'!$B$16:$B$27</f>
            </numRef>
          </cat>
          <val>
            <numRef>
              <f>'Dashboard'!$C$16:$C$27</f>
            </numRef>
          </val>
        </ser>
        <ser>
          <idx val="1"/>
          <order val="1"/>
          <tx>
            <strRef>
              <f>'Dashboard'!D15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'Dashboard'!$B$16:$B$27</f>
            </numRef>
          </cat>
          <val>
            <numRef>
              <f>'Dashboard'!$D$16:$D$27</f>
            </numRef>
          </val>
        </ser>
        <ser>
          <idx val="2"/>
          <order val="2"/>
          <tx>
            <strRef>
              <f>'Dashboard'!E15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'Dashboard'!$B$16:$B$27</f>
            </numRef>
          </cat>
          <val>
            <numRef>
              <f>'Dashboard'!$E$16:$E$27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Netto per Stato</a:t>
            </a:r>
          </a:p>
        </rich>
      </tx>
    </title>
    <plotArea>
      <pieChart>
        <varyColors val="1"/>
        <ser>
          <idx val="0"/>
          <order val="0"/>
          <tx>
            <strRef>
              <f>'Dashboard'!K16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'Dashboard'!$I$17:$I$20</f>
            </numRef>
          </cat>
          <val>
            <numRef>
              <f>'Dashboard'!$K$17:$K$20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41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41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5"/>
  <sheetViews>
    <sheetView showGridLines="0" zoomScale="10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36" customWidth="1" min="2" max="2"/>
    <col width="70" customWidth="1" min="3" max="3"/>
  </cols>
  <sheetData>
    <row r="1" ht="32" customHeight="1">
      <c r="A1" s="1" t="inlineStr">
        <is>
          <t>📋 MONITORAGGIO DIVIDENDI — ISTRUZIONI</t>
        </is>
      </c>
    </row>
    <row r="2" ht="20" customHeight="1">
      <c r="A2" s="2" t="inlineStr">
        <is>
          <t>Guida all'uso • Aggiornato al 24/05/2026</t>
        </is>
      </c>
    </row>
    <row r="3" ht="14" customHeight="1">
      <c r="A3" s="3" t="n"/>
      <c r="B3" s="3" t="n"/>
      <c r="C3" s="3" t="n"/>
    </row>
    <row r="4" ht="22" customHeight="1">
      <c r="A4" s="4" t="inlineStr">
        <is>
          <t>Sezione</t>
        </is>
      </c>
      <c r="B4" s="4" t="inlineStr">
        <is>
          <t>Descrizione</t>
        </is>
      </c>
      <c r="C4" s="4" t="inlineStr">
        <is>
          <t>Dettaglio operativo</t>
        </is>
      </c>
    </row>
    <row r="5" ht="18" customHeight="1">
      <c r="A5" s="5" t="inlineStr">
        <is>
          <t>STRUTTURA FILE</t>
        </is>
      </c>
      <c r="B5" s="6" t="inlineStr">
        <is>
          <t>Foglio Istruzioni</t>
        </is>
      </c>
      <c r="C5" s="6" t="inlineStr">
        <is>
          <t>Guida all'uso del file (questo foglio). Leggere prima di iniziare.</t>
        </is>
      </c>
    </row>
    <row r="6" ht="18" customHeight="1">
      <c r="A6" s="7" t="inlineStr">
        <is>
          <t>STRUTTURA FILE</t>
        </is>
      </c>
      <c r="B6" s="8" t="inlineStr">
        <is>
          <t>Foglio Parametri</t>
        </is>
      </c>
      <c r="C6" s="8" t="inlineStr">
        <is>
          <t>Configurazione globale: aliquote, valuta, soglie di avviso. Compilare per primo.</t>
        </is>
      </c>
    </row>
    <row r="7" ht="18" customHeight="1">
      <c r="A7" s="5" t="inlineStr">
        <is>
          <t>STRUTTURA FILE</t>
        </is>
      </c>
      <c r="B7" s="6" t="inlineStr">
        <is>
          <t>Foglio Inserimento</t>
        </is>
      </c>
      <c r="C7" s="6" t="inlineStr">
        <is>
          <t>Registro operativo: inserire ogni dividendo su una riga separata.</t>
        </is>
      </c>
    </row>
    <row r="8" ht="18" customHeight="1">
      <c r="A8" s="7" t="inlineStr">
        <is>
          <t>STRUTTURA FILE</t>
        </is>
      </c>
      <c r="B8" s="8" t="inlineStr">
        <is>
          <t>Foglio Dashboard</t>
        </is>
      </c>
      <c r="C8" s="8" t="inlineStr">
        <is>
          <t>Sintesi visuale automatica: KPI, tabelle riepilogative, scadenze imminenti.</t>
        </is>
      </c>
    </row>
    <row r="9" ht="18" customHeight="1">
      <c r="A9" s="5" t="inlineStr">
        <is>
          <t>COMPILAZIONE</t>
        </is>
      </c>
      <c r="B9" s="6" t="inlineStr">
        <is>
          <t>Celle gialle</t>
        </is>
      </c>
      <c r="C9" s="6" t="inlineStr">
        <is>
          <t>Le celle con sfondo giallo chiaro sono modificabili dall'utente.</t>
        </is>
      </c>
    </row>
    <row r="10" ht="18" customHeight="1">
      <c r="A10" s="7" t="inlineStr">
        <is>
          <t>COMPILAZIONE</t>
        </is>
      </c>
      <c r="B10" s="8" t="inlineStr">
        <is>
          <t>Celle bianche/grigio chiaro</t>
        </is>
      </c>
      <c r="C10" s="8" t="inlineStr">
        <is>
          <t>Le celle calcolate (formule) non devono essere modificate manualmente.</t>
        </is>
      </c>
    </row>
    <row r="11" ht="18" customHeight="1">
      <c r="A11" s="5" t="inlineStr">
        <is>
          <t>COMPILAZIONE</t>
        </is>
      </c>
      <c r="B11" s="6" t="inlineStr">
        <is>
          <t>Un dividendo per riga</t>
        </is>
      </c>
      <c r="C11" s="6" t="inlineStr">
        <is>
          <t>Nel foglio Inserimento, ogni riga corrisponde a un singolo evento dividendo.</t>
        </is>
      </c>
    </row>
    <row r="12" ht="30" customHeight="1">
      <c r="A12" s="7" t="inlineStr">
        <is>
          <t>COMPILAZIONE</t>
        </is>
      </c>
      <c r="B12" s="8" t="inlineStr">
        <is>
          <t>Aggiornare Parametri prima dell'uso</t>
        </is>
      </c>
      <c r="C12" s="8" t="inlineStr">
        <is>
          <t>Impostare aliquota ritenuta, anno di riferimento e soglia avviso prima di inserire dati.</t>
        </is>
      </c>
    </row>
    <row r="13" ht="18" customHeight="1">
      <c r="A13" s="5" t="inlineStr">
        <is>
          <t>FORMATI</t>
        </is>
      </c>
      <c r="B13" s="6" t="inlineStr">
        <is>
          <t>Date</t>
        </is>
      </c>
      <c r="C13" s="6" t="inlineStr">
        <is>
          <t>Inserire le date nel formato DD/MM/AAAA (es: 15/04/2026).</t>
        </is>
      </c>
    </row>
    <row r="14" ht="30" customHeight="1">
      <c r="A14" s="7" t="inlineStr">
        <is>
          <t>FORMATI</t>
        </is>
      </c>
      <c r="B14" s="8" t="inlineStr">
        <is>
          <t>Importi monetari</t>
        </is>
      </c>
      <c r="C14" s="8" t="inlineStr">
        <is>
          <t>Usare il punto come separatore migliaia e la virgola per i decimali (es: 1.250,50).</t>
        </is>
      </c>
    </row>
    <row r="15" ht="18" customHeight="1">
      <c r="A15" s="5" t="inlineStr">
        <is>
          <t>FORMATI</t>
        </is>
      </c>
      <c r="B15" s="6" t="inlineStr">
        <is>
          <t>Percentuali</t>
        </is>
      </c>
      <c r="C15" s="6" t="inlineStr">
        <is>
          <t>Inserire le aliquote come percentuale (es: 26% oppure 0,26 secondo il campo).</t>
        </is>
      </c>
    </row>
    <row r="16" ht="18" customHeight="1">
      <c r="A16" s="7" t="inlineStr">
        <is>
          <t>CAMPI CHIAVE</t>
        </is>
      </c>
      <c r="B16" s="8" t="inlineStr">
        <is>
          <t>ISIN</t>
        </is>
      </c>
      <c r="C16" s="8" t="inlineStr">
        <is>
          <t>Codice identificativo titolo a 12 caratteri (es: IT0000072618 per Enel).</t>
        </is>
      </c>
    </row>
    <row r="17" ht="18" customHeight="1">
      <c r="A17" s="5" t="inlineStr">
        <is>
          <t>CAMPI CHIAVE</t>
        </is>
      </c>
      <c r="B17" s="6" t="inlineStr">
        <is>
          <t>Data stacco (Ex-div)</t>
        </is>
      </c>
      <c r="C17" s="6" t="inlineStr">
        <is>
          <t>Data entro cui bisogna detenere il titolo per avere diritto al dividendo.</t>
        </is>
      </c>
    </row>
    <row r="18" ht="30" customHeight="1">
      <c r="A18" s="7" t="inlineStr">
        <is>
          <t>CAMPI CHIAVE</t>
        </is>
      </c>
      <c r="B18" s="8" t="inlineStr">
        <is>
          <t>Data pagamento</t>
        </is>
      </c>
      <c r="C18" s="8" t="inlineStr">
        <is>
          <t>Data in cui il dividendo viene accreditato sul conto. Usata per i calcoli di scadenza.</t>
        </is>
      </c>
    </row>
    <row r="19" ht="18" customHeight="1">
      <c r="A19" s="5" t="inlineStr">
        <is>
          <t>CAMPI CHIAVE</t>
        </is>
      </c>
      <c r="B19" s="6" t="inlineStr">
        <is>
          <t>Dividendo per azione lordo</t>
        </is>
      </c>
      <c r="C19" s="6" t="inlineStr">
        <is>
          <t>Importo unitario annunciato dalla società, al lordo di qualsiasi ritenuta.</t>
        </is>
      </c>
    </row>
    <row r="20" ht="30" customHeight="1">
      <c r="A20" s="7" t="inlineStr">
        <is>
          <t>CAMPI CHIAVE</t>
        </is>
      </c>
      <c r="B20" s="8" t="inlineStr">
        <is>
          <t>Ritenuta %</t>
        </is>
      </c>
      <c r="C20" s="8" t="inlineStr">
        <is>
          <t>Aliquota fiscale applicata (default Italia: 26%). Per titoli esteri verificare la convenzione.</t>
        </is>
      </c>
    </row>
    <row r="21" ht="18" customHeight="1">
      <c r="A21" s="5" t="inlineStr">
        <is>
          <t>CAMPI CHIAVE</t>
        </is>
      </c>
      <c r="B21" s="6" t="inlineStr">
        <is>
          <t>Netto atteso</t>
        </is>
      </c>
      <c r="C21" s="6" t="inlineStr">
        <is>
          <t>Calcolato automaticamente: Lordo − Ritenuta importo.</t>
        </is>
      </c>
    </row>
    <row r="22" ht="18" customHeight="1">
      <c r="A22" s="7" t="inlineStr">
        <is>
          <t>CAMPI CHIAVE</t>
        </is>
      </c>
      <c r="B22" s="8" t="inlineStr">
        <is>
          <t>Netto incassato</t>
        </is>
      </c>
      <c r="C22" s="8" t="inlineStr">
        <is>
          <t>Importo effettivamente ricevuto sul conto. Confrontarlo con il netto atteso.</t>
        </is>
      </c>
    </row>
    <row r="23" ht="30" customHeight="1">
      <c r="A23" s="5" t="inlineStr">
        <is>
          <t>CAMPI CHIAVE</t>
        </is>
      </c>
      <c r="B23" s="6" t="inlineStr">
        <is>
          <t>Stato</t>
        </is>
      </c>
      <c r="C23" s="6" t="inlineStr">
        <is>
          <t>Da incassare = atteso; Incassato = ricevuto; Parziale = ricevuto in parte; Annullato = cancellato.</t>
        </is>
      </c>
    </row>
    <row r="24" ht="18" customHeight="1">
      <c r="A24" s="7" t="inlineStr">
        <is>
          <t>CAMPI CHIAVE</t>
        </is>
      </c>
      <c r="B24" s="8" t="inlineStr">
        <is>
          <t>Rendimento dividendo %</t>
        </is>
      </c>
      <c r="C24" s="8" t="inlineStr">
        <is>
          <t>Stima annua: (Dividendo per azione × 4) / Prezzo medio carico. Indicativo.</t>
        </is>
      </c>
    </row>
    <row r="25" ht="30" customHeight="1">
      <c r="A25" s="5" t="inlineStr">
        <is>
          <t>FISCALITÀ</t>
        </is>
      </c>
      <c r="B25" s="6" t="inlineStr">
        <is>
          <t>Ritenuta titoli italiani</t>
        </is>
      </c>
      <c r="C25" s="6" t="inlineStr">
        <is>
          <t>26% su dividendi da società italiane quotate (regime del risparmio amministrato).</t>
        </is>
      </c>
    </row>
    <row r="26" ht="30" customHeight="1">
      <c r="A26" s="7" t="inlineStr">
        <is>
          <t>FISCALITÀ</t>
        </is>
      </c>
      <c r="B26" s="8" t="inlineStr">
        <is>
          <t>Titoli esteri</t>
        </is>
      </c>
      <c r="C26" s="8" t="inlineStr">
        <is>
          <t>Può applicarsi una ritenuta estera alla fonte + eventuale credito d'imposta. Verificare la convenzione contro le doppie imposizioni.</t>
        </is>
      </c>
    </row>
    <row r="27" ht="30" customHeight="1">
      <c r="A27" s="5" t="inlineStr">
        <is>
          <t>FISCALITÀ</t>
        </is>
      </c>
      <c r="B27" s="6" t="inlineStr">
        <is>
          <t>Regime amministrato</t>
        </is>
      </c>
      <c r="C27" s="6" t="inlineStr">
        <is>
          <t>Con il regime del risparmio amministrato il broker applica le ritenute in automatico.</t>
        </is>
      </c>
    </row>
    <row r="28" ht="30" customHeight="1">
      <c r="A28" s="7" t="inlineStr">
        <is>
          <t>FISCALITÀ</t>
        </is>
      </c>
      <c r="B28" s="8" t="inlineStr">
        <is>
          <t>Scrip dividend</t>
        </is>
      </c>
      <c r="C28" s="8" t="inlineStr">
        <is>
          <t>Dividendo corrisposto in azioni anziché in contanti. Verificare il trattamento fiscale specifico.</t>
        </is>
      </c>
    </row>
    <row r="29" ht="30" customHeight="1">
      <c r="A29" s="5" t="inlineStr">
        <is>
          <t>OPERATIVITÀ</t>
        </is>
      </c>
      <c r="B29" s="6" t="inlineStr">
        <is>
          <t>Ogni mese</t>
        </is>
      </c>
      <c r="C29" s="6" t="inlineStr">
        <is>
          <t>Aggiornare lo Stato dei dividendi (Da incassare → Incassato) e inserire il netto incassato effettivo.</t>
        </is>
      </c>
    </row>
    <row r="30" ht="30" customHeight="1">
      <c r="A30" s="7" t="inlineStr">
        <is>
          <t>OPERATIVITÀ</t>
        </is>
      </c>
      <c r="B30" s="8" t="inlineStr">
        <is>
          <t>Ogni settimana</t>
        </is>
      </c>
      <c r="C30" s="8" t="inlineStr">
        <is>
          <t>Controllare la colonna 'Giorni al pagamento' e la colonna 'Scadenza' per avvisi imminenti.</t>
        </is>
      </c>
    </row>
    <row r="31" ht="30" customHeight="1">
      <c r="A31" s="5" t="inlineStr">
        <is>
          <t>OPERATIVITÀ</t>
        </is>
      </c>
      <c r="B31" s="6" t="inlineStr">
        <is>
          <t>Riconciliazione</t>
        </is>
      </c>
      <c r="C31" s="6" t="inlineStr">
        <is>
          <t>Verificare che il totale incassato nel file coincida con quanto riportato dall'estratto conto del broker.</t>
        </is>
      </c>
    </row>
    <row r="32" ht="30" customHeight="1">
      <c r="A32" s="7" t="inlineStr">
        <is>
          <t>OPERATIVITÀ</t>
        </is>
      </c>
      <c r="B32" s="8" t="inlineStr">
        <is>
          <t>Nuovi titoli</t>
        </is>
      </c>
      <c r="C32" s="8" t="inlineStr">
        <is>
          <t>Aggiornare eventuali nuovi emittenti e inserire subito il dividendo annunciato nel foglio Inserimento.</t>
        </is>
      </c>
    </row>
    <row r="33" ht="30" customHeight="1">
      <c r="A33" s="5" t="inlineStr">
        <is>
          <t>AVVERTENZE</t>
        </is>
      </c>
      <c r="B33" s="6" t="inlineStr">
        <is>
          <t>Dati sensibili</t>
        </is>
      </c>
      <c r="C33" s="6" t="inlineStr">
        <is>
          <t>Non inserire in questo file dati personali non necessari (codice fiscale, IBAN, password). GDPR.</t>
        </is>
      </c>
    </row>
    <row r="34" ht="30" customHeight="1">
      <c r="A34" s="7" t="inlineStr">
        <is>
          <t>AVVERTENZE</t>
        </is>
      </c>
      <c r="B34" s="8" t="inlineStr">
        <is>
          <t>Valute estere</t>
        </is>
      </c>
      <c r="C34" s="8" t="inlineStr">
        <is>
          <t>Per dividendi in valuta estera (USD, GBP, CHF), inserire l'importo nella valuta originale e annotare il tasso di cambio nelle Note.</t>
        </is>
      </c>
    </row>
    <row r="35" ht="30" customHeight="1">
      <c r="A35" s="5" t="inlineStr">
        <is>
          <t>AVVERTENZE</t>
        </is>
      </c>
      <c r="B35" s="6" t="inlineStr">
        <is>
          <t>Responsabilità</t>
        </is>
      </c>
      <c r="C35" s="6" t="inlineStr">
        <is>
          <t>Questo file è uno strumento di monitoraggio gestionale. Non sostituisce la consulenza fiscale professionale.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zoomScale="10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28" customWidth="1" min="3" max="3"/>
  </cols>
  <sheetData>
    <row r="1" ht="32" customHeight="1">
      <c r="A1" s="1" t="inlineStr">
        <is>
          <t>⚙️ PARAMETRI GLOBALI — MONITORAGGIO DIVIDENDI</t>
        </is>
      </c>
    </row>
    <row r="2" ht="20" customHeight="1">
      <c r="A2" s="2" t="inlineStr">
        <is>
          <t>Configurare prima dell'uso • Data odierna: 24/05/2026</t>
        </is>
      </c>
    </row>
    <row r="3" ht="14" customHeight="1">
      <c r="A3" s="3" t="n"/>
      <c r="B3" s="3" t="n"/>
      <c r="C3" s="3" t="n"/>
    </row>
    <row r="4" ht="22" customHeight="1">
      <c r="A4" s="9" t="inlineStr">
        <is>
          <t>Parametro</t>
        </is>
      </c>
      <c r="B4" s="9" t="inlineStr">
        <is>
          <t>Valore</t>
        </is>
      </c>
      <c r="C4" s="9" t="inlineStr">
        <is>
          <t>Unità / Note</t>
        </is>
      </c>
    </row>
    <row r="5">
      <c r="A5" s="10" t="inlineStr">
        <is>
          <t>PARAMETRI GENERALI</t>
        </is>
      </c>
    </row>
    <row r="6" ht="18" customHeight="1">
      <c r="A6" s="11" t="inlineStr">
        <is>
          <t>Ragione sociale / Nome utente</t>
        </is>
      </c>
      <c r="B6" s="12" t="inlineStr">
        <is>
          <t>Investitore</t>
        </is>
      </c>
      <c r="C6" s="13" t="inlineStr">
        <is>
          <t>Testo libero</t>
        </is>
      </c>
    </row>
    <row r="7" ht="18" customHeight="1">
      <c r="A7" s="14" t="inlineStr">
        <is>
          <t>Data di avvio monitoraggio</t>
        </is>
      </c>
      <c r="B7" s="15" t="n">
        <v>46166.45795166813</v>
      </c>
      <c r="C7" s="16" t="inlineStr">
        <is>
          <t>DD/MM/AAAA</t>
        </is>
      </c>
    </row>
    <row r="8" ht="18" customHeight="1">
      <c r="A8" s="11" t="inlineStr">
        <is>
          <t>Anno di riferimento</t>
        </is>
      </c>
      <c r="B8" s="12" t="n">
        <v>2026</v>
      </c>
      <c r="C8" s="13" t="inlineStr">
        <is>
          <t>Anno intero</t>
        </is>
      </c>
    </row>
    <row r="9" ht="18" customHeight="1">
      <c r="A9" s="14" t="inlineStr">
        <is>
          <t>Valuta principale</t>
        </is>
      </c>
      <c r="B9" s="12" t="inlineStr">
        <is>
          <t>EUR</t>
        </is>
      </c>
      <c r="C9" s="16" t="inlineStr">
        <is>
          <t>EUR, USD, GBP, CHF</t>
        </is>
      </c>
    </row>
    <row r="10" ht="18" customHeight="1">
      <c r="A10" s="11" t="inlineStr">
        <is>
          <t>Aliquota ritenuta dividendi Italia</t>
        </is>
      </c>
      <c r="B10" s="17" t="n">
        <v>0.26</v>
      </c>
      <c r="C10" s="13" t="inlineStr">
        <is>
          <t>Percentuale (0–100%)</t>
        </is>
      </c>
    </row>
    <row r="11" ht="18" customHeight="1">
      <c r="A11" s="14" t="inlineStr">
        <is>
          <t>Aliquota estera media stimata</t>
        </is>
      </c>
      <c r="B11" s="17" t="n">
        <v>0.15</v>
      </c>
      <c r="C11" s="16" t="inlineStr">
        <is>
          <t>Percentuale (0–100%)</t>
        </is>
      </c>
    </row>
    <row r="12" ht="18" customHeight="1">
      <c r="A12" s="11" t="inlineStr">
        <is>
          <t>Soglia avviso scadenza (giorni)</t>
        </is>
      </c>
      <c r="B12" s="12" t="n">
        <v>7</v>
      </c>
      <c r="C12" s="13" t="inlineStr">
        <is>
          <t>Numero intero di giorni</t>
        </is>
      </c>
    </row>
    <row r="13" ht="18" customHeight="1">
      <c r="A13" s="14" t="inlineStr">
        <is>
          <t>Numero max righe inserimento</t>
        </is>
      </c>
      <c r="B13" s="12" t="n">
        <v>500</v>
      </c>
      <c r="C13" s="16" t="inlineStr">
        <is>
          <t>Numero intero</t>
        </is>
      </c>
    </row>
    <row r="14">
      <c r="A14" s="10" t="inlineStr">
        <is>
          <t>PARAMETRI DI CLASSIFICAZIONE</t>
        </is>
      </c>
    </row>
    <row r="15" ht="18" customHeight="1">
      <c r="A15" s="11" t="inlineStr">
        <is>
          <t>Tipo dividendo predefinito</t>
        </is>
      </c>
      <c r="B15" s="12" t="inlineStr">
        <is>
          <t>Ordinario</t>
        </is>
      </c>
      <c r="C15" s="13" t="inlineStr">
        <is>
          <t>Ordinario, Straordinario, Acconto, Scrip dividend</t>
        </is>
      </c>
    </row>
    <row r="16" ht="18" customHeight="1">
      <c r="A16" s="14" t="inlineStr">
        <is>
          <t>Mercato predefinito</t>
        </is>
      </c>
      <c r="B16" s="12" t="inlineStr">
        <is>
          <t>Borsa Italiana</t>
        </is>
      </c>
      <c r="C16" s="16" t="inlineStr">
        <is>
          <t>Borsa Italiana, NYSE, NASDAQ, Xetra, Euronext, LSE, SIX, Altro</t>
        </is>
      </c>
    </row>
    <row r="17" ht="18" customHeight="1">
      <c r="A17" s="11" t="inlineStr">
        <is>
          <t>Lingua note</t>
        </is>
      </c>
      <c r="B17" s="12" t="inlineStr">
        <is>
          <t>Italiano</t>
        </is>
      </c>
      <c r="C17" s="13" t="inlineStr">
        <is>
          <t>Italiano, English</t>
        </is>
      </c>
    </row>
    <row r="18" ht="18" customHeight="1">
      <c r="A18" s="14" t="inlineStr">
        <is>
          <t>Stato standard pagamento</t>
        </is>
      </c>
      <c r="B18" s="12" t="inlineStr">
        <is>
          <t>Da incassare</t>
        </is>
      </c>
      <c r="C18" s="16" t="inlineStr">
        <is>
          <t>Da incassare, Incassato, Parziale, Annullato</t>
        </is>
      </c>
    </row>
    <row r="19" ht="18" customHeight="1">
      <c r="A19" s="11" t="inlineStr">
        <is>
          <t>Fattore annualizzazione dividendo</t>
        </is>
      </c>
      <c r="B19" s="12" t="n">
        <v>4</v>
      </c>
      <c r="C19" s="13" t="inlineStr">
        <is>
          <t>Moltiplicatore per stima annua (es: 4 se trimestrale)</t>
        </is>
      </c>
    </row>
  </sheetData>
  <mergeCells count="4">
    <mergeCell ref="A1:C1"/>
    <mergeCell ref="A2:C2"/>
    <mergeCell ref="A5:C5"/>
    <mergeCell ref="A14:C14"/>
  </mergeCells>
  <dataValidations count="3">
    <dataValidation sqref="B10:B11" showErrorMessage="1" showInputMessage="1" allowBlank="0" errorTitle="Valore non valido" error="Inserire un valore tra 0 e 1 (es: 0.26 per 26%)" type="decimal" operator="between">
      <formula1>0</formula1>
      <formula2>1</formula2>
    </dataValidation>
    <dataValidation sqref="B8" showErrorMessage="1" showInputMessage="1" allowBlank="0" errorTitle="Errore" error="Anno non valido" type="whole" operator="between">
      <formula1>2000</formula1>
      <formula2>2100</formula2>
    </dataValidation>
    <dataValidation sqref="B9" showErrorMessage="1" showInputMessage="1" allowBlank="0" errorTitle="Errore" error="Valuta non riconosciuta" type="list">
      <formula1>"EUR,USD,GBP,CHF"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04"/>
  <sheetViews>
    <sheetView showGridLines="0" zoomScale="10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13" customWidth="1" min="4" max="4"/>
    <col width="14" customWidth="1" min="5" max="5"/>
    <col width="24" customWidth="1" min="6" max="6"/>
    <col width="14" customWidth="1" min="7" max="7"/>
    <col width="10" customWidth="1" min="8" max="8"/>
    <col width="12" customWidth="1" min="9" max="9"/>
    <col width="16" customWidth="1" min="10" max="10"/>
    <col width="16" customWidth="1" min="11" max="11"/>
    <col width="10" customWidth="1" min="12" max="12"/>
    <col width="16" customWidth="1" min="13" max="13"/>
    <col width="16" customWidth="1" min="14" max="14"/>
    <col width="16" customWidth="1" min="15" max="15"/>
    <col width="14" customWidth="1" min="16" max="16"/>
    <col width="18" customWidth="1" min="17" max="17"/>
    <col width="14" customWidth="1" min="18" max="18"/>
    <col width="14" customWidth="1" min="19" max="19"/>
    <col width="28" customWidth="1" min="20" max="20"/>
    <col width="12" customWidth="1" min="21" max="21"/>
    <col width="16" customWidth="1" min="22" max="22"/>
    <col width="12" customWidth="1" min="23" max="23"/>
    <col width="12" customWidth="1" min="24" max="24"/>
    <col width="10" customWidth="1" min="25" max="25"/>
  </cols>
  <sheetData>
    <row r="1" ht="32" customHeight="1">
      <c r="A1" s="1" t="inlineStr">
        <is>
          <t>📥 INSERIMENTO DIVIDENDI — REGISTRO OPERATIVO</t>
        </is>
      </c>
    </row>
    <row r="2" ht="20" customHeight="1">
      <c r="A2" s="2" t="inlineStr">
        <is>
          <t>Inserire un dividendo per riga • Celle gialle = input • Celle bianche = calcolate • 24/05/2026</t>
        </is>
      </c>
    </row>
    <row r="3" ht="14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</row>
    <row r="4" ht="30" customHeight="1">
      <c r="A4" s="4" t="inlineStr">
        <is>
          <t>ID</t>
        </is>
      </c>
      <c r="B4" s="4" t="inlineStr">
        <is>
          <t>Data
Annuncio</t>
        </is>
      </c>
      <c r="C4" s="4" t="inlineStr">
        <is>
          <t>Data
Stacco</t>
        </is>
      </c>
      <c r="D4" s="4" t="inlineStr">
        <is>
          <t>Data
Pagamento</t>
        </is>
      </c>
      <c r="E4" s="4" t="inlineStr">
        <is>
          <t>ISIN</t>
        </is>
      </c>
      <c r="F4" s="4" t="inlineStr">
        <is>
          <t>Emittente</t>
        </is>
      </c>
      <c r="G4" s="4" t="inlineStr">
        <is>
          <t>Mercato</t>
        </is>
      </c>
      <c r="H4" s="4" t="inlineStr">
        <is>
          <t>Valuta</t>
        </is>
      </c>
      <c r="I4" s="4" t="inlineStr">
        <is>
          <t>N. Azioni</t>
        </is>
      </c>
      <c r="J4" s="4" t="inlineStr">
        <is>
          <t>Div./Az.
Lordo</t>
        </is>
      </c>
      <c r="K4" s="4" t="inlineStr">
        <is>
          <t>Tot. Lordo
Atteso</t>
        </is>
      </c>
      <c r="L4" s="4" t="inlineStr">
        <is>
          <t>Ritenuta
%</t>
        </is>
      </c>
      <c r="M4" s="4" t="inlineStr">
        <is>
          <t>Ritenuta
Importo</t>
        </is>
      </c>
      <c r="N4" s="4" t="inlineStr">
        <is>
          <t>Netto
Atteso</t>
        </is>
      </c>
      <c r="O4" s="4" t="inlineStr">
        <is>
          <t>Netto
Incassato</t>
        </is>
      </c>
      <c r="P4" s="4" t="inlineStr">
        <is>
          <t>Stato</t>
        </is>
      </c>
      <c r="Q4" s="4" t="inlineStr">
        <is>
          <t>Tipo
Dividendo</t>
        </is>
      </c>
      <c r="R4" s="4" t="inlineStr">
        <is>
          <t>Prezzo
Medio</t>
        </is>
      </c>
      <c r="S4" s="4" t="inlineStr">
        <is>
          <t>Rendimento
Div. %</t>
        </is>
      </c>
      <c r="T4" s="4" t="inlineStr">
        <is>
          <t>Note</t>
        </is>
      </c>
      <c r="U4" s="4" t="inlineStr">
        <is>
          <t>Gg. al
Pagamento</t>
        </is>
      </c>
      <c r="V4" s="4" t="inlineStr">
        <is>
          <t>Scadenza</t>
        </is>
      </c>
      <c r="W4" s="4" t="inlineStr">
        <is>
          <t>Mese
Competenza</t>
        </is>
      </c>
      <c r="X4" s="4" t="inlineStr">
        <is>
          <t>Trimestre</t>
        </is>
      </c>
      <c r="Y4" s="4" t="inlineStr">
        <is>
          <t>Anno</t>
        </is>
      </c>
    </row>
    <row r="5" ht="18" customHeight="1">
      <c r="A5" s="18" t="n">
        <v>1</v>
      </c>
      <c r="B5" s="19" t="n">
        <v>46063</v>
      </c>
      <c r="C5" s="19" t="n">
        <v>46100</v>
      </c>
      <c r="D5" s="19" t="n">
        <v>46135</v>
      </c>
      <c r="E5" s="18" t="inlineStr">
        <is>
          <t>IT0003128367</t>
        </is>
      </c>
      <c r="F5" s="18" t="inlineStr">
        <is>
          <t>Intesa Sanpaolo</t>
        </is>
      </c>
      <c r="G5" s="18" t="inlineStr">
        <is>
          <t>Borsa Italiana</t>
        </is>
      </c>
      <c r="H5" s="18" t="inlineStr">
        <is>
          <t>EUR</t>
        </is>
      </c>
      <c r="I5" s="18" t="n">
        <v>1000</v>
      </c>
      <c r="J5" s="20" t="n">
        <v>0.145</v>
      </c>
      <c r="K5" s="21">
        <f>IF(AND(I5&lt;&gt;"",J5&lt;&gt;""),I5*J5,"")</f>
        <v/>
      </c>
      <c r="L5" s="22" t="n">
        <v>0.26</v>
      </c>
      <c r="M5" s="21">
        <f>IF(AND(K5&lt;&gt;"",L5&lt;&gt;""),K5*L5,"")</f>
        <v/>
      </c>
      <c r="N5" s="21">
        <f>IF(AND(K5&lt;&gt;"",M5&lt;&gt;""),K5-M5,"")</f>
        <v/>
      </c>
      <c r="O5" s="23" t="n">
        <v>95</v>
      </c>
      <c r="P5" s="18" t="inlineStr">
        <is>
          <t>Incassato</t>
        </is>
      </c>
      <c r="Q5" s="18" t="inlineStr">
        <is>
          <t>Ordinario</t>
        </is>
      </c>
      <c r="R5" s="23" t="n">
        <v>2.45</v>
      </c>
      <c r="S5" s="24">
        <f>IF(AND(J5&lt;&gt;"",R5&lt;&gt;""),(J5*Parametri!$B$19)/R5,"")</f>
        <v/>
      </c>
      <c r="T5" s="18" t="inlineStr">
        <is>
          <t>Acconto dividendo primavera</t>
        </is>
      </c>
      <c r="U5" s="25">
        <f>IF(D5&lt;&gt;"",D5-TODAY(),"")</f>
        <v/>
      </c>
      <c r="V5" s="26">
        <f>IF(U5="","",IF(U5&lt;0,"Scaduto",IF(U5&lt;=Parametri!$B$12,"In scadenza","OK")))</f>
        <v/>
      </c>
      <c r="W5" s="26">
        <f>IF(D5&lt;&gt;"",TEXT(D5,"mm/yyyy"),"")</f>
        <v/>
      </c>
      <c r="X5" s="26">
        <f>IF(D5="","","Q"&amp;INT((MONTH(D5)-1)/3)+1)</f>
        <v/>
      </c>
      <c r="Y5" s="25">
        <f>IF(D5&lt;&gt;"",YEAR(D5),"")</f>
        <v/>
      </c>
    </row>
    <row r="6" ht="18" customHeight="1">
      <c r="A6" s="18" t="n">
        <v>2</v>
      </c>
      <c r="B6" s="19" t="n">
        <v>46086</v>
      </c>
      <c r="C6" s="19" t="n">
        <v>46161</v>
      </c>
      <c r="D6" s="19" t="n">
        <v>46180.45795166813</v>
      </c>
      <c r="E6" s="18" t="inlineStr">
        <is>
          <t>IT0000072618</t>
        </is>
      </c>
      <c r="F6" s="18" t="inlineStr">
        <is>
          <t>Enel</t>
        </is>
      </c>
      <c r="G6" s="18" t="inlineStr">
        <is>
          <t>Borsa Italiana</t>
        </is>
      </c>
      <c r="H6" s="18" t="inlineStr">
        <is>
          <t>EUR</t>
        </is>
      </c>
      <c r="I6" s="18" t="n">
        <v>2500</v>
      </c>
      <c r="J6" s="20" t="n">
        <v>0.43</v>
      </c>
      <c r="K6" s="21">
        <f>IF(AND(I6&lt;&gt;"",J6&lt;&gt;""),I6*J6,"")</f>
        <v/>
      </c>
      <c r="L6" s="22" t="n">
        <v>0.26</v>
      </c>
      <c r="M6" s="21">
        <f>IF(AND(K6&lt;&gt;"",L6&lt;&gt;""),K6*L6,"")</f>
        <v/>
      </c>
      <c r="N6" s="21">
        <f>IF(AND(K6&lt;&gt;"",M6&lt;&gt;""),K6-M6,"")</f>
        <v/>
      </c>
      <c r="O6" s="23" t="n"/>
      <c r="P6" s="18" t="inlineStr">
        <is>
          <t>Da incassare</t>
        </is>
      </c>
      <c r="Q6" s="18" t="inlineStr">
        <is>
          <t>Ordinario</t>
        </is>
      </c>
      <c r="R6" s="23" t="n">
        <v>6.12</v>
      </c>
      <c r="S6" s="24">
        <f>IF(AND(J6&lt;&gt;"",R6&lt;&gt;""),(J6*Parametri!$B$19)/R6,"")</f>
        <v/>
      </c>
      <c r="T6" s="18" t="inlineStr">
        <is>
          <t>Saldo dividendo annuale</t>
        </is>
      </c>
      <c r="U6" s="25">
        <f>IF(D6&lt;&gt;"",D6-TODAY(),"")</f>
        <v/>
      </c>
      <c r="V6" s="26">
        <f>IF(U6="","",IF(U6&lt;0,"Scaduto",IF(U6&lt;=Parametri!$B$12,"In scadenza","OK")))</f>
        <v/>
      </c>
      <c r="W6" s="26">
        <f>IF(D6&lt;&gt;"",TEXT(D6,"mm/yyyy"),"")</f>
        <v/>
      </c>
      <c r="X6" s="26">
        <f>IF(D6="","","Q"&amp;INT((MONTH(D6)-1)/3)+1)</f>
        <v/>
      </c>
      <c r="Y6" s="25">
        <f>IF(D6&lt;&gt;"",YEAR(D6),"")</f>
        <v/>
      </c>
    </row>
    <row r="7" ht="18" customHeight="1">
      <c r="A7" s="18" t="n">
        <v>3</v>
      </c>
      <c r="B7" s="19" t="n">
        <v>46042</v>
      </c>
      <c r="C7" s="19" t="n">
        <v>46067</v>
      </c>
      <c r="D7" s="19" t="n">
        <v>46082</v>
      </c>
      <c r="E7" s="18" t="inlineStr">
        <is>
          <t>US4592001014</t>
        </is>
      </c>
      <c r="F7" s="18" t="inlineStr">
        <is>
          <t>IBM</t>
        </is>
      </c>
      <c r="G7" s="18" t="inlineStr">
        <is>
          <t>NYSE</t>
        </is>
      </c>
      <c r="H7" s="18" t="inlineStr">
        <is>
          <t>USD</t>
        </is>
      </c>
      <c r="I7" s="18" t="n">
        <v>150</v>
      </c>
      <c r="J7" s="20" t="n">
        <v>1.67</v>
      </c>
      <c r="K7" s="21">
        <f>IF(AND(I7&lt;&gt;"",J7&lt;&gt;""),I7*J7,"")</f>
        <v/>
      </c>
      <c r="L7" s="22" t="n">
        <v>0.15</v>
      </c>
      <c r="M7" s="21">
        <f>IF(AND(K7&lt;&gt;"",L7&lt;&gt;""),K7*L7,"")</f>
        <v/>
      </c>
      <c r="N7" s="21">
        <f>IF(AND(K7&lt;&gt;"",M7&lt;&gt;""),K7-M7,"")</f>
        <v/>
      </c>
      <c r="O7" s="23" t="n">
        <v>212.8</v>
      </c>
      <c r="P7" s="18" t="inlineStr">
        <is>
          <t>Incassato</t>
        </is>
      </c>
      <c r="Q7" s="18" t="inlineStr">
        <is>
          <t>Ordinario</t>
        </is>
      </c>
      <c r="R7" s="23" t="n">
        <v>143.2</v>
      </c>
      <c r="S7" s="24">
        <f>IF(AND(J7&lt;&gt;"",R7&lt;&gt;""),(J7*Parametri!$B$19)/R7,"")</f>
        <v/>
      </c>
      <c r="T7" s="18" t="inlineStr">
        <is>
          <t>Ritenuta USA 15% per convenzione</t>
        </is>
      </c>
      <c r="U7" s="25">
        <f>IF(D7&lt;&gt;"",D7-TODAY(),"")</f>
        <v/>
      </c>
      <c r="V7" s="26">
        <f>IF(U7="","",IF(U7&lt;0,"Scaduto",IF(U7&lt;=Parametri!$B$12,"In scadenza","OK")))</f>
        <v/>
      </c>
      <c r="W7" s="26">
        <f>IF(D7&lt;&gt;"",TEXT(D7,"mm/yyyy"),"")</f>
        <v/>
      </c>
      <c r="X7" s="26">
        <f>IF(D7="","","Q"&amp;INT((MONTH(D7)-1)/3)+1)</f>
        <v/>
      </c>
      <c r="Y7" s="25">
        <f>IF(D7&lt;&gt;"",YEAR(D7),"")</f>
        <v/>
      </c>
    </row>
    <row r="8" ht="18" customHeight="1">
      <c r="A8" s="18" t="n">
        <v>4</v>
      </c>
      <c r="B8" s="19" t="n">
        <v>46099</v>
      </c>
      <c r="C8" s="19" t="n">
        <v>46164</v>
      </c>
      <c r="D8" s="19" t="n">
        <v>46171.45795166813</v>
      </c>
      <c r="E8" s="18" t="inlineStr">
        <is>
          <t>IT0001347308</t>
        </is>
      </c>
      <c r="F8" s="18" t="inlineStr">
        <is>
          <t>Eni</t>
        </is>
      </c>
      <c r="G8" s="18" t="inlineStr">
        <is>
          <t>Borsa Italiana</t>
        </is>
      </c>
      <c r="H8" s="18" t="inlineStr">
        <is>
          <t>EUR</t>
        </is>
      </c>
      <c r="I8" s="18" t="n">
        <v>800</v>
      </c>
      <c r="J8" s="20" t="n">
        <v>0.46</v>
      </c>
      <c r="K8" s="21">
        <f>IF(AND(I8&lt;&gt;"",J8&lt;&gt;""),I8*J8,"")</f>
        <v/>
      </c>
      <c r="L8" s="22" t="n">
        <v>0.26</v>
      </c>
      <c r="M8" s="21">
        <f>IF(AND(K8&lt;&gt;"",L8&lt;&gt;""),K8*L8,"")</f>
        <v/>
      </c>
      <c r="N8" s="21">
        <f>IF(AND(K8&lt;&gt;"",M8&lt;&gt;""),K8-M8,"")</f>
        <v/>
      </c>
      <c r="O8" s="23" t="n"/>
      <c r="P8" s="18" t="inlineStr">
        <is>
          <t>Da incassare</t>
        </is>
      </c>
      <c r="Q8" s="18" t="inlineStr">
        <is>
          <t>Acconto</t>
        </is>
      </c>
      <c r="R8" s="23" t="n">
        <v>14.82</v>
      </c>
      <c r="S8" s="24">
        <f>IF(AND(J8&lt;&gt;"",R8&lt;&gt;""),(J8*Parametri!$B$19)/R8,"")</f>
        <v/>
      </c>
      <c r="T8" s="18" t="inlineStr">
        <is>
          <t>Acconto dividendo</t>
        </is>
      </c>
      <c r="U8" s="25">
        <f>IF(D8&lt;&gt;"",D8-TODAY(),"")</f>
        <v/>
      </c>
      <c r="V8" s="26">
        <f>IF(U8="","",IF(U8&lt;0,"Scaduto",IF(U8&lt;=Parametri!$B$12,"In scadenza","OK")))</f>
        <v/>
      </c>
      <c r="W8" s="26">
        <f>IF(D8&lt;&gt;"",TEXT(D8,"mm/yyyy"),"")</f>
        <v/>
      </c>
      <c r="X8" s="26">
        <f>IF(D8="","","Q"&amp;INT((MONTH(D8)-1)/3)+1)</f>
        <v/>
      </c>
      <c r="Y8" s="25">
        <f>IF(D8&lt;&gt;"",YEAR(D8),"")</f>
        <v/>
      </c>
    </row>
    <row r="9" ht="18" customHeight="1">
      <c r="A9" s="18" t="n">
        <v>5</v>
      </c>
      <c r="B9" s="19" t="n">
        <v>46081</v>
      </c>
      <c r="C9" s="19" t="n">
        <v>46120</v>
      </c>
      <c r="D9" s="19" t="n">
        <v>46168.45795166813</v>
      </c>
      <c r="E9" s="18" t="inlineStr">
        <is>
          <t>NL0011821202</t>
        </is>
      </c>
      <c r="F9" s="18" t="inlineStr">
        <is>
          <t>Stellantis</t>
        </is>
      </c>
      <c r="G9" s="18" t="inlineStr">
        <is>
          <t>Euronext</t>
        </is>
      </c>
      <c r="H9" s="18" t="inlineStr">
        <is>
          <t>EUR</t>
        </is>
      </c>
      <c r="I9" s="18" t="n">
        <v>600</v>
      </c>
      <c r="J9" s="20" t="n">
        <v>0.68</v>
      </c>
      <c r="K9" s="21">
        <f>IF(AND(I9&lt;&gt;"",J9&lt;&gt;""),I9*J9,"")</f>
        <v/>
      </c>
      <c r="L9" s="22" t="n">
        <v>0.26</v>
      </c>
      <c r="M9" s="21">
        <f>IF(AND(K9&lt;&gt;"",L9&lt;&gt;""),K9*L9,"")</f>
        <v/>
      </c>
      <c r="N9" s="21">
        <f>IF(AND(K9&lt;&gt;"",M9&lt;&gt;""),K9-M9,"")</f>
        <v/>
      </c>
      <c r="O9" s="23" t="n"/>
      <c r="P9" s="18" t="inlineStr">
        <is>
          <t>Da incassare</t>
        </is>
      </c>
      <c r="Q9" s="18" t="inlineStr">
        <is>
          <t>Ordinario</t>
        </is>
      </c>
      <c r="R9" s="23" t="n">
        <v>17.35</v>
      </c>
      <c r="S9" s="24">
        <f>IF(AND(J9&lt;&gt;"",R9&lt;&gt;""),(J9*Parametri!$B$19)/R9,"")</f>
        <v/>
      </c>
      <c r="T9" s="18" t="inlineStr"/>
      <c r="U9" s="25">
        <f>IF(D9&lt;&gt;"",D9-TODAY(),"")</f>
        <v/>
      </c>
      <c r="V9" s="26">
        <f>IF(U9="","",IF(U9&lt;0,"Scaduto",IF(U9&lt;=Parametri!$B$12,"In scadenza","OK")))</f>
        <v/>
      </c>
      <c r="W9" s="26">
        <f>IF(D9&lt;&gt;"",TEXT(D9,"mm/yyyy"),"")</f>
        <v/>
      </c>
      <c r="X9" s="26">
        <f>IF(D9="","","Q"&amp;INT((MONTH(D9)-1)/3)+1)</f>
        <v/>
      </c>
      <c r="Y9" s="25">
        <f>IF(D9&lt;&gt;"",YEAR(D9),"")</f>
        <v/>
      </c>
    </row>
    <row r="10" ht="18" customHeight="1">
      <c r="A10" s="18" t="n">
        <v>6</v>
      </c>
      <c r="B10" s="19" t="n">
        <v>45966</v>
      </c>
      <c r="C10" s="19" t="n">
        <v>46010</v>
      </c>
      <c r="D10" s="19" t="n">
        <v>46037</v>
      </c>
      <c r="E10" s="18" t="inlineStr">
        <is>
          <t>DE0005140008</t>
        </is>
      </c>
      <c r="F10" s="18" t="inlineStr">
        <is>
          <t>Deutsche Bank</t>
        </is>
      </c>
      <c r="G10" s="18" t="inlineStr">
        <is>
          <t>Xetra</t>
        </is>
      </c>
      <c r="H10" s="18" t="inlineStr">
        <is>
          <t>EUR</t>
        </is>
      </c>
      <c r="I10" s="18" t="n">
        <v>400</v>
      </c>
      <c r="J10" s="20" t="n">
        <v>0.45</v>
      </c>
      <c r="K10" s="21">
        <f>IF(AND(I10&lt;&gt;"",J10&lt;&gt;""),I10*J10,"")</f>
        <v/>
      </c>
      <c r="L10" s="22" t="n">
        <v>0.26</v>
      </c>
      <c r="M10" s="21">
        <f>IF(AND(K10&lt;&gt;"",L10&lt;&gt;""),K10*L10,"")</f>
        <v/>
      </c>
      <c r="N10" s="21">
        <f>IF(AND(K10&lt;&gt;"",M10&lt;&gt;""),K10-M10,"")</f>
        <v/>
      </c>
      <c r="O10" s="23" t="n">
        <v>133.2</v>
      </c>
      <c r="P10" s="18" t="inlineStr">
        <is>
          <t>Incassato</t>
        </is>
      </c>
      <c r="Q10" s="18" t="inlineStr">
        <is>
          <t>Straordinario</t>
        </is>
      </c>
      <c r="R10" s="23" t="n">
        <v>12.6</v>
      </c>
      <c r="S10" s="24">
        <f>IF(AND(J10&lt;&gt;"",R10&lt;&gt;""),(J10*Parametri!$B$19)/R10,"")</f>
        <v/>
      </c>
      <c r="T10" s="18" t="inlineStr">
        <is>
          <t>Dividendo straordinario</t>
        </is>
      </c>
      <c r="U10" s="25">
        <f>IF(D10&lt;&gt;"",D10-TODAY(),"")</f>
        <v/>
      </c>
      <c r="V10" s="26">
        <f>IF(U10="","",IF(U10&lt;0,"Scaduto",IF(U10&lt;=Parametri!$B$12,"In scadenza","OK")))</f>
        <v/>
      </c>
      <c r="W10" s="26">
        <f>IF(D10&lt;&gt;"",TEXT(D10,"mm/yyyy"),"")</f>
        <v/>
      </c>
      <c r="X10" s="26">
        <f>IF(D10="","","Q"&amp;INT((MONTH(D10)-1)/3)+1)</f>
        <v/>
      </c>
      <c r="Y10" s="25">
        <f>IF(D10&lt;&gt;"",YEAR(D10),"")</f>
        <v/>
      </c>
    </row>
    <row r="11" ht="18" customHeight="1">
      <c r="A11" s="18" t="n"/>
      <c r="B11" s="19" t="n"/>
      <c r="C11" s="19" t="n"/>
      <c r="D11" s="19" t="n"/>
      <c r="E11" s="18" t="n"/>
      <c r="F11" s="18" t="n"/>
      <c r="G11" s="18" t="n"/>
      <c r="H11" s="18" t="n"/>
      <c r="I11" s="18" t="n"/>
      <c r="J11" s="18" t="n"/>
      <c r="K11" s="21">
        <f>IF(AND(I11&lt;&gt;"",J11&lt;&gt;""),I11*J11,"")</f>
        <v/>
      </c>
      <c r="L11" s="22" t="n"/>
      <c r="M11" s="21">
        <f>IF(AND(K11&lt;&gt;"",L11&lt;&gt;""),K11*L11,"")</f>
        <v/>
      </c>
      <c r="N11" s="21">
        <f>IF(AND(K11&lt;&gt;"",M11&lt;&gt;""),K11-M11,"")</f>
        <v/>
      </c>
      <c r="O11" s="18" t="n"/>
      <c r="P11" s="18" t="n"/>
      <c r="Q11" s="18" t="n"/>
      <c r="R11" s="18" t="n"/>
      <c r="S11" s="24">
        <f>IF(AND(J11&lt;&gt;"",R11&lt;&gt;""),(J11*Parametri!$B$19)/R11,"")</f>
        <v/>
      </c>
      <c r="T11" s="18" t="n"/>
      <c r="U11" s="25">
        <f>IF(D11&lt;&gt;"",D11-TODAY(),"")</f>
        <v/>
      </c>
      <c r="V11" s="26">
        <f>IF(U11="","",IF(U11&lt;0,"Scaduto",IF(U11&lt;=Parametri!$B$12,"In scadenza","OK")))</f>
        <v/>
      </c>
      <c r="W11" s="26">
        <f>IF(D11&lt;&gt;"",TEXT(D11,"mm/yyyy"),"")</f>
        <v/>
      </c>
      <c r="X11" s="26">
        <f>IF(D11="","","Q"&amp;INT((MONTH(D11)-1)/3)+1)</f>
        <v/>
      </c>
      <c r="Y11" s="25">
        <f>IF(D11&lt;&gt;"",YEAR(D11),"")</f>
        <v/>
      </c>
    </row>
    <row r="12" ht="18" customHeight="1">
      <c r="A12" s="18" t="n"/>
      <c r="B12" s="19" t="n"/>
      <c r="C12" s="19" t="n"/>
      <c r="D12" s="19" t="n"/>
      <c r="E12" s="18" t="n"/>
      <c r="F12" s="18" t="n"/>
      <c r="G12" s="18" t="n"/>
      <c r="H12" s="18" t="n"/>
      <c r="I12" s="18" t="n"/>
      <c r="J12" s="18" t="n"/>
      <c r="K12" s="21">
        <f>IF(AND(I12&lt;&gt;"",J12&lt;&gt;""),I12*J12,"")</f>
        <v/>
      </c>
      <c r="L12" s="22" t="n"/>
      <c r="M12" s="21">
        <f>IF(AND(K12&lt;&gt;"",L12&lt;&gt;""),K12*L12,"")</f>
        <v/>
      </c>
      <c r="N12" s="21">
        <f>IF(AND(K12&lt;&gt;"",M12&lt;&gt;""),K12-M12,"")</f>
        <v/>
      </c>
      <c r="O12" s="18" t="n"/>
      <c r="P12" s="18" t="n"/>
      <c r="Q12" s="18" t="n"/>
      <c r="R12" s="18" t="n"/>
      <c r="S12" s="24">
        <f>IF(AND(J12&lt;&gt;"",R12&lt;&gt;""),(J12*Parametri!$B$19)/R12,"")</f>
        <v/>
      </c>
      <c r="T12" s="18" t="n"/>
      <c r="U12" s="25">
        <f>IF(D12&lt;&gt;"",D12-TODAY(),"")</f>
        <v/>
      </c>
      <c r="V12" s="26">
        <f>IF(U12="","",IF(U12&lt;0,"Scaduto",IF(U12&lt;=Parametri!$B$12,"In scadenza","OK")))</f>
        <v/>
      </c>
      <c r="W12" s="26">
        <f>IF(D12&lt;&gt;"",TEXT(D12,"mm/yyyy"),"")</f>
        <v/>
      </c>
      <c r="X12" s="26">
        <f>IF(D12="","","Q"&amp;INT((MONTH(D12)-1)/3)+1)</f>
        <v/>
      </c>
      <c r="Y12" s="25">
        <f>IF(D12&lt;&gt;"",YEAR(D12),"")</f>
        <v/>
      </c>
    </row>
    <row r="13" ht="18" customHeight="1">
      <c r="A13" s="18" t="n"/>
      <c r="B13" s="19" t="n"/>
      <c r="C13" s="19" t="n"/>
      <c r="D13" s="19" t="n"/>
      <c r="E13" s="18" t="n"/>
      <c r="F13" s="18" t="n"/>
      <c r="G13" s="18" t="n"/>
      <c r="H13" s="18" t="n"/>
      <c r="I13" s="18" t="n"/>
      <c r="J13" s="18" t="n"/>
      <c r="K13" s="21">
        <f>IF(AND(I13&lt;&gt;"",J13&lt;&gt;""),I13*J13,"")</f>
        <v/>
      </c>
      <c r="L13" s="22" t="n"/>
      <c r="M13" s="21">
        <f>IF(AND(K13&lt;&gt;"",L13&lt;&gt;""),K13*L13,"")</f>
        <v/>
      </c>
      <c r="N13" s="21">
        <f>IF(AND(K13&lt;&gt;"",M13&lt;&gt;""),K13-M13,"")</f>
        <v/>
      </c>
      <c r="O13" s="18" t="n"/>
      <c r="P13" s="18" t="n"/>
      <c r="Q13" s="18" t="n"/>
      <c r="R13" s="18" t="n"/>
      <c r="S13" s="24">
        <f>IF(AND(J13&lt;&gt;"",R13&lt;&gt;""),(J13*Parametri!$B$19)/R13,"")</f>
        <v/>
      </c>
      <c r="T13" s="18" t="n"/>
      <c r="U13" s="25">
        <f>IF(D13&lt;&gt;"",D13-TODAY(),"")</f>
        <v/>
      </c>
      <c r="V13" s="26">
        <f>IF(U13="","",IF(U13&lt;0,"Scaduto",IF(U13&lt;=Parametri!$B$12,"In scadenza","OK")))</f>
        <v/>
      </c>
      <c r="W13" s="26">
        <f>IF(D13&lt;&gt;"",TEXT(D13,"mm/yyyy"),"")</f>
        <v/>
      </c>
      <c r="X13" s="26">
        <f>IF(D13="","","Q"&amp;INT((MONTH(D13)-1)/3)+1)</f>
        <v/>
      </c>
      <c r="Y13" s="25">
        <f>IF(D13&lt;&gt;"",YEAR(D13),"")</f>
        <v/>
      </c>
    </row>
    <row r="14" ht="18" customHeight="1">
      <c r="A14" s="18" t="n"/>
      <c r="B14" s="19" t="n"/>
      <c r="C14" s="19" t="n"/>
      <c r="D14" s="19" t="n"/>
      <c r="E14" s="18" t="n"/>
      <c r="F14" s="18" t="n"/>
      <c r="G14" s="18" t="n"/>
      <c r="H14" s="18" t="n"/>
      <c r="I14" s="18" t="n"/>
      <c r="J14" s="18" t="n"/>
      <c r="K14" s="21">
        <f>IF(AND(I14&lt;&gt;"",J14&lt;&gt;""),I14*J14,"")</f>
        <v/>
      </c>
      <c r="L14" s="22" t="n"/>
      <c r="M14" s="21">
        <f>IF(AND(K14&lt;&gt;"",L14&lt;&gt;""),K14*L14,"")</f>
        <v/>
      </c>
      <c r="N14" s="21">
        <f>IF(AND(K14&lt;&gt;"",M14&lt;&gt;""),K14-M14,"")</f>
        <v/>
      </c>
      <c r="O14" s="18" t="n"/>
      <c r="P14" s="18" t="n"/>
      <c r="Q14" s="18" t="n"/>
      <c r="R14" s="18" t="n"/>
      <c r="S14" s="24">
        <f>IF(AND(J14&lt;&gt;"",R14&lt;&gt;""),(J14*Parametri!$B$19)/R14,"")</f>
        <v/>
      </c>
      <c r="T14" s="18" t="n"/>
      <c r="U14" s="25">
        <f>IF(D14&lt;&gt;"",D14-TODAY(),"")</f>
        <v/>
      </c>
      <c r="V14" s="26">
        <f>IF(U14="","",IF(U14&lt;0,"Scaduto",IF(U14&lt;=Parametri!$B$12,"In scadenza","OK")))</f>
        <v/>
      </c>
      <c r="W14" s="26">
        <f>IF(D14&lt;&gt;"",TEXT(D14,"mm/yyyy"),"")</f>
        <v/>
      </c>
      <c r="X14" s="26">
        <f>IF(D14="","","Q"&amp;INT((MONTH(D14)-1)/3)+1)</f>
        <v/>
      </c>
      <c r="Y14" s="25">
        <f>IF(D14&lt;&gt;"",YEAR(D14),"")</f>
        <v/>
      </c>
    </row>
    <row r="15" ht="18" customHeight="1">
      <c r="A15" s="18" t="n"/>
      <c r="B15" s="19" t="n"/>
      <c r="C15" s="19" t="n"/>
      <c r="D15" s="19" t="n"/>
      <c r="E15" s="18" t="n"/>
      <c r="F15" s="18" t="n"/>
      <c r="G15" s="18" t="n"/>
      <c r="H15" s="18" t="n"/>
      <c r="I15" s="18" t="n"/>
      <c r="J15" s="18" t="n"/>
      <c r="K15" s="21">
        <f>IF(AND(I15&lt;&gt;"",J15&lt;&gt;""),I15*J15,"")</f>
        <v/>
      </c>
      <c r="L15" s="22" t="n"/>
      <c r="M15" s="21">
        <f>IF(AND(K15&lt;&gt;"",L15&lt;&gt;""),K15*L15,"")</f>
        <v/>
      </c>
      <c r="N15" s="21">
        <f>IF(AND(K15&lt;&gt;"",M15&lt;&gt;""),K15-M15,"")</f>
        <v/>
      </c>
      <c r="O15" s="18" t="n"/>
      <c r="P15" s="18" t="n"/>
      <c r="Q15" s="18" t="n"/>
      <c r="R15" s="18" t="n"/>
      <c r="S15" s="24">
        <f>IF(AND(J15&lt;&gt;"",R15&lt;&gt;""),(J15*Parametri!$B$19)/R15,"")</f>
        <v/>
      </c>
      <c r="T15" s="18" t="n"/>
      <c r="U15" s="25">
        <f>IF(D15&lt;&gt;"",D15-TODAY(),"")</f>
        <v/>
      </c>
      <c r="V15" s="26">
        <f>IF(U15="","",IF(U15&lt;0,"Scaduto",IF(U15&lt;=Parametri!$B$12,"In scadenza","OK")))</f>
        <v/>
      </c>
      <c r="W15" s="26">
        <f>IF(D15&lt;&gt;"",TEXT(D15,"mm/yyyy"),"")</f>
        <v/>
      </c>
      <c r="X15" s="26">
        <f>IF(D15="","","Q"&amp;INT((MONTH(D15)-1)/3)+1)</f>
        <v/>
      </c>
      <c r="Y15" s="25">
        <f>IF(D15&lt;&gt;"",YEAR(D15),"")</f>
        <v/>
      </c>
    </row>
    <row r="16" ht="18" customHeight="1">
      <c r="A16" s="18" t="n"/>
      <c r="B16" s="19" t="n"/>
      <c r="C16" s="19" t="n"/>
      <c r="D16" s="19" t="n"/>
      <c r="E16" s="18" t="n"/>
      <c r="F16" s="18" t="n"/>
      <c r="G16" s="18" t="n"/>
      <c r="H16" s="18" t="n"/>
      <c r="I16" s="18" t="n"/>
      <c r="J16" s="18" t="n"/>
      <c r="K16" s="21">
        <f>IF(AND(I16&lt;&gt;"",J16&lt;&gt;""),I16*J16,"")</f>
        <v/>
      </c>
      <c r="L16" s="22" t="n"/>
      <c r="M16" s="21">
        <f>IF(AND(K16&lt;&gt;"",L16&lt;&gt;""),K16*L16,"")</f>
        <v/>
      </c>
      <c r="N16" s="21">
        <f>IF(AND(K16&lt;&gt;"",M16&lt;&gt;""),K16-M16,"")</f>
        <v/>
      </c>
      <c r="O16" s="18" t="n"/>
      <c r="P16" s="18" t="n"/>
      <c r="Q16" s="18" t="n"/>
      <c r="R16" s="18" t="n"/>
      <c r="S16" s="24">
        <f>IF(AND(J16&lt;&gt;"",R16&lt;&gt;""),(J16*Parametri!$B$19)/R16,"")</f>
        <v/>
      </c>
      <c r="T16" s="18" t="n"/>
      <c r="U16" s="25">
        <f>IF(D16&lt;&gt;"",D16-TODAY(),"")</f>
        <v/>
      </c>
      <c r="V16" s="26">
        <f>IF(U16="","",IF(U16&lt;0,"Scaduto",IF(U16&lt;=Parametri!$B$12,"In scadenza","OK")))</f>
        <v/>
      </c>
      <c r="W16" s="26">
        <f>IF(D16&lt;&gt;"",TEXT(D16,"mm/yyyy"),"")</f>
        <v/>
      </c>
      <c r="X16" s="26">
        <f>IF(D16="","","Q"&amp;INT((MONTH(D16)-1)/3)+1)</f>
        <v/>
      </c>
      <c r="Y16" s="25">
        <f>IF(D16&lt;&gt;"",YEAR(D16),"")</f>
        <v/>
      </c>
    </row>
    <row r="17" ht="18" customHeight="1">
      <c r="A17" s="18" t="n"/>
      <c r="B17" s="19" t="n"/>
      <c r="C17" s="19" t="n"/>
      <c r="D17" s="19" t="n"/>
      <c r="E17" s="18" t="n"/>
      <c r="F17" s="18" t="n"/>
      <c r="G17" s="18" t="n"/>
      <c r="H17" s="18" t="n"/>
      <c r="I17" s="18" t="n"/>
      <c r="J17" s="18" t="n"/>
      <c r="K17" s="21">
        <f>IF(AND(I17&lt;&gt;"",J17&lt;&gt;""),I17*J17,"")</f>
        <v/>
      </c>
      <c r="L17" s="22" t="n"/>
      <c r="M17" s="21">
        <f>IF(AND(K17&lt;&gt;"",L17&lt;&gt;""),K17*L17,"")</f>
        <v/>
      </c>
      <c r="N17" s="21">
        <f>IF(AND(K17&lt;&gt;"",M17&lt;&gt;""),K17-M17,"")</f>
        <v/>
      </c>
      <c r="O17" s="18" t="n"/>
      <c r="P17" s="18" t="n"/>
      <c r="Q17" s="18" t="n"/>
      <c r="R17" s="18" t="n"/>
      <c r="S17" s="24">
        <f>IF(AND(J17&lt;&gt;"",R17&lt;&gt;""),(J17*Parametri!$B$19)/R17,"")</f>
        <v/>
      </c>
      <c r="T17" s="18" t="n"/>
      <c r="U17" s="25">
        <f>IF(D17&lt;&gt;"",D17-TODAY(),"")</f>
        <v/>
      </c>
      <c r="V17" s="26">
        <f>IF(U17="","",IF(U17&lt;0,"Scaduto",IF(U17&lt;=Parametri!$B$12,"In scadenza","OK")))</f>
        <v/>
      </c>
      <c r="W17" s="26">
        <f>IF(D17&lt;&gt;"",TEXT(D17,"mm/yyyy"),"")</f>
        <v/>
      </c>
      <c r="X17" s="26">
        <f>IF(D17="","","Q"&amp;INT((MONTH(D17)-1)/3)+1)</f>
        <v/>
      </c>
      <c r="Y17" s="25">
        <f>IF(D17&lt;&gt;"",YEAR(D17),"")</f>
        <v/>
      </c>
    </row>
    <row r="18" ht="18" customHeight="1">
      <c r="A18" s="18" t="n"/>
      <c r="B18" s="19" t="n"/>
      <c r="C18" s="19" t="n"/>
      <c r="D18" s="19" t="n"/>
      <c r="E18" s="18" t="n"/>
      <c r="F18" s="18" t="n"/>
      <c r="G18" s="18" t="n"/>
      <c r="H18" s="18" t="n"/>
      <c r="I18" s="18" t="n"/>
      <c r="J18" s="18" t="n"/>
      <c r="K18" s="21">
        <f>IF(AND(I18&lt;&gt;"",J18&lt;&gt;""),I18*J18,"")</f>
        <v/>
      </c>
      <c r="L18" s="22" t="n"/>
      <c r="M18" s="21">
        <f>IF(AND(K18&lt;&gt;"",L18&lt;&gt;""),K18*L18,"")</f>
        <v/>
      </c>
      <c r="N18" s="21">
        <f>IF(AND(K18&lt;&gt;"",M18&lt;&gt;""),K18-M18,"")</f>
        <v/>
      </c>
      <c r="O18" s="18" t="n"/>
      <c r="P18" s="18" t="n"/>
      <c r="Q18" s="18" t="n"/>
      <c r="R18" s="18" t="n"/>
      <c r="S18" s="24">
        <f>IF(AND(J18&lt;&gt;"",R18&lt;&gt;""),(J18*Parametri!$B$19)/R18,"")</f>
        <v/>
      </c>
      <c r="T18" s="18" t="n"/>
      <c r="U18" s="25">
        <f>IF(D18&lt;&gt;"",D18-TODAY(),"")</f>
        <v/>
      </c>
      <c r="V18" s="26">
        <f>IF(U18="","",IF(U18&lt;0,"Scaduto",IF(U18&lt;=Parametri!$B$12,"In scadenza","OK")))</f>
        <v/>
      </c>
      <c r="W18" s="26">
        <f>IF(D18&lt;&gt;"",TEXT(D18,"mm/yyyy"),"")</f>
        <v/>
      </c>
      <c r="X18" s="26">
        <f>IF(D18="","","Q"&amp;INT((MONTH(D18)-1)/3)+1)</f>
        <v/>
      </c>
      <c r="Y18" s="25">
        <f>IF(D18&lt;&gt;"",YEAR(D18),"")</f>
        <v/>
      </c>
    </row>
    <row r="19" ht="18" customHeight="1">
      <c r="A19" s="18" t="n"/>
      <c r="B19" s="19" t="n"/>
      <c r="C19" s="19" t="n"/>
      <c r="D19" s="19" t="n"/>
      <c r="E19" s="18" t="n"/>
      <c r="F19" s="18" t="n"/>
      <c r="G19" s="18" t="n"/>
      <c r="H19" s="18" t="n"/>
      <c r="I19" s="18" t="n"/>
      <c r="J19" s="18" t="n"/>
      <c r="K19" s="21">
        <f>IF(AND(I19&lt;&gt;"",J19&lt;&gt;""),I19*J19,"")</f>
        <v/>
      </c>
      <c r="L19" s="22" t="n"/>
      <c r="M19" s="21">
        <f>IF(AND(K19&lt;&gt;"",L19&lt;&gt;""),K19*L19,"")</f>
        <v/>
      </c>
      <c r="N19" s="21">
        <f>IF(AND(K19&lt;&gt;"",M19&lt;&gt;""),K19-M19,"")</f>
        <v/>
      </c>
      <c r="O19" s="18" t="n"/>
      <c r="P19" s="18" t="n"/>
      <c r="Q19" s="18" t="n"/>
      <c r="R19" s="18" t="n"/>
      <c r="S19" s="24">
        <f>IF(AND(J19&lt;&gt;"",R19&lt;&gt;""),(J19*Parametri!$B$19)/R19,"")</f>
        <v/>
      </c>
      <c r="T19" s="18" t="n"/>
      <c r="U19" s="25">
        <f>IF(D19&lt;&gt;"",D19-TODAY(),"")</f>
        <v/>
      </c>
      <c r="V19" s="26">
        <f>IF(U19="","",IF(U19&lt;0,"Scaduto",IF(U19&lt;=Parametri!$B$12,"In scadenza","OK")))</f>
        <v/>
      </c>
      <c r="W19" s="26">
        <f>IF(D19&lt;&gt;"",TEXT(D19,"mm/yyyy"),"")</f>
        <v/>
      </c>
      <c r="X19" s="26">
        <f>IF(D19="","","Q"&amp;INT((MONTH(D19)-1)/3)+1)</f>
        <v/>
      </c>
      <c r="Y19" s="25">
        <f>IF(D19&lt;&gt;"",YEAR(D19),"")</f>
        <v/>
      </c>
    </row>
    <row r="20" ht="18" customHeight="1">
      <c r="A20" s="18" t="n"/>
      <c r="B20" s="19" t="n"/>
      <c r="C20" s="19" t="n"/>
      <c r="D20" s="19" t="n"/>
      <c r="E20" s="18" t="n"/>
      <c r="F20" s="18" t="n"/>
      <c r="G20" s="18" t="n"/>
      <c r="H20" s="18" t="n"/>
      <c r="I20" s="18" t="n"/>
      <c r="J20" s="18" t="n"/>
      <c r="K20" s="21">
        <f>IF(AND(I20&lt;&gt;"",J20&lt;&gt;""),I20*J20,"")</f>
        <v/>
      </c>
      <c r="L20" s="22" t="n"/>
      <c r="M20" s="21">
        <f>IF(AND(K20&lt;&gt;"",L20&lt;&gt;""),K20*L20,"")</f>
        <v/>
      </c>
      <c r="N20" s="21">
        <f>IF(AND(K20&lt;&gt;"",M20&lt;&gt;""),K20-M20,"")</f>
        <v/>
      </c>
      <c r="O20" s="18" t="n"/>
      <c r="P20" s="18" t="n"/>
      <c r="Q20" s="18" t="n"/>
      <c r="R20" s="18" t="n"/>
      <c r="S20" s="24">
        <f>IF(AND(J20&lt;&gt;"",R20&lt;&gt;""),(J20*Parametri!$B$19)/R20,"")</f>
        <v/>
      </c>
      <c r="T20" s="18" t="n"/>
      <c r="U20" s="25">
        <f>IF(D20&lt;&gt;"",D20-TODAY(),"")</f>
        <v/>
      </c>
      <c r="V20" s="26">
        <f>IF(U20="","",IF(U20&lt;0,"Scaduto",IF(U20&lt;=Parametri!$B$12,"In scadenza","OK")))</f>
        <v/>
      </c>
      <c r="W20" s="26">
        <f>IF(D20&lt;&gt;"",TEXT(D20,"mm/yyyy"),"")</f>
        <v/>
      </c>
      <c r="X20" s="26">
        <f>IF(D20="","","Q"&amp;INT((MONTH(D20)-1)/3)+1)</f>
        <v/>
      </c>
      <c r="Y20" s="25">
        <f>IF(D20&lt;&gt;"",YEAR(D20),"")</f>
        <v/>
      </c>
    </row>
    <row r="21" ht="18" customHeight="1">
      <c r="A21" s="18" t="n"/>
      <c r="B21" s="19" t="n"/>
      <c r="C21" s="19" t="n"/>
      <c r="D21" s="19" t="n"/>
      <c r="E21" s="18" t="n"/>
      <c r="F21" s="18" t="n"/>
      <c r="G21" s="18" t="n"/>
      <c r="H21" s="18" t="n"/>
      <c r="I21" s="18" t="n"/>
      <c r="J21" s="18" t="n"/>
      <c r="K21" s="21">
        <f>IF(AND(I21&lt;&gt;"",J21&lt;&gt;""),I21*J21,"")</f>
        <v/>
      </c>
      <c r="L21" s="22" t="n"/>
      <c r="M21" s="21">
        <f>IF(AND(K21&lt;&gt;"",L21&lt;&gt;""),K21*L21,"")</f>
        <v/>
      </c>
      <c r="N21" s="21">
        <f>IF(AND(K21&lt;&gt;"",M21&lt;&gt;""),K21-M21,"")</f>
        <v/>
      </c>
      <c r="O21" s="18" t="n"/>
      <c r="P21" s="18" t="n"/>
      <c r="Q21" s="18" t="n"/>
      <c r="R21" s="18" t="n"/>
      <c r="S21" s="24">
        <f>IF(AND(J21&lt;&gt;"",R21&lt;&gt;""),(J21*Parametri!$B$19)/R21,"")</f>
        <v/>
      </c>
      <c r="T21" s="18" t="n"/>
      <c r="U21" s="25">
        <f>IF(D21&lt;&gt;"",D21-TODAY(),"")</f>
        <v/>
      </c>
      <c r="V21" s="26">
        <f>IF(U21="","",IF(U21&lt;0,"Scaduto",IF(U21&lt;=Parametri!$B$12,"In scadenza","OK")))</f>
        <v/>
      </c>
      <c r="W21" s="26">
        <f>IF(D21&lt;&gt;"",TEXT(D21,"mm/yyyy"),"")</f>
        <v/>
      </c>
      <c r="X21" s="26">
        <f>IF(D21="","","Q"&amp;INT((MONTH(D21)-1)/3)+1)</f>
        <v/>
      </c>
      <c r="Y21" s="25">
        <f>IF(D21&lt;&gt;"",YEAR(D21),"")</f>
        <v/>
      </c>
    </row>
    <row r="22" ht="18" customHeight="1">
      <c r="A22" s="18" t="n"/>
      <c r="B22" s="19" t="n"/>
      <c r="C22" s="19" t="n"/>
      <c r="D22" s="19" t="n"/>
      <c r="E22" s="18" t="n"/>
      <c r="F22" s="18" t="n"/>
      <c r="G22" s="18" t="n"/>
      <c r="H22" s="18" t="n"/>
      <c r="I22" s="18" t="n"/>
      <c r="J22" s="18" t="n"/>
      <c r="K22" s="21">
        <f>IF(AND(I22&lt;&gt;"",J22&lt;&gt;""),I22*J22,"")</f>
        <v/>
      </c>
      <c r="L22" s="22" t="n"/>
      <c r="M22" s="21">
        <f>IF(AND(K22&lt;&gt;"",L22&lt;&gt;""),K22*L22,"")</f>
        <v/>
      </c>
      <c r="N22" s="21">
        <f>IF(AND(K22&lt;&gt;"",M22&lt;&gt;""),K22-M22,"")</f>
        <v/>
      </c>
      <c r="O22" s="18" t="n"/>
      <c r="P22" s="18" t="n"/>
      <c r="Q22" s="18" t="n"/>
      <c r="R22" s="18" t="n"/>
      <c r="S22" s="24">
        <f>IF(AND(J22&lt;&gt;"",R22&lt;&gt;""),(J22*Parametri!$B$19)/R22,"")</f>
        <v/>
      </c>
      <c r="T22" s="18" t="n"/>
      <c r="U22" s="25">
        <f>IF(D22&lt;&gt;"",D22-TODAY(),"")</f>
        <v/>
      </c>
      <c r="V22" s="26">
        <f>IF(U22="","",IF(U22&lt;0,"Scaduto",IF(U22&lt;=Parametri!$B$12,"In scadenza","OK")))</f>
        <v/>
      </c>
      <c r="W22" s="26">
        <f>IF(D22&lt;&gt;"",TEXT(D22,"mm/yyyy"),"")</f>
        <v/>
      </c>
      <c r="X22" s="26">
        <f>IF(D22="","","Q"&amp;INT((MONTH(D22)-1)/3)+1)</f>
        <v/>
      </c>
      <c r="Y22" s="25">
        <f>IF(D22&lt;&gt;"",YEAR(D22),"")</f>
        <v/>
      </c>
    </row>
    <row r="23" ht="18" customHeight="1">
      <c r="A23" s="18" t="n"/>
      <c r="B23" s="19" t="n"/>
      <c r="C23" s="19" t="n"/>
      <c r="D23" s="19" t="n"/>
      <c r="E23" s="18" t="n"/>
      <c r="F23" s="18" t="n"/>
      <c r="G23" s="18" t="n"/>
      <c r="H23" s="18" t="n"/>
      <c r="I23" s="18" t="n"/>
      <c r="J23" s="18" t="n"/>
      <c r="K23" s="21">
        <f>IF(AND(I23&lt;&gt;"",J23&lt;&gt;""),I23*J23,"")</f>
        <v/>
      </c>
      <c r="L23" s="22" t="n"/>
      <c r="M23" s="21">
        <f>IF(AND(K23&lt;&gt;"",L23&lt;&gt;""),K23*L23,"")</f>
        <v/>
      </c>
      <c r="N23" s="21">
        <f>IF(AND(K23&lt;&gt;"",M23&lt;&gt;""),K23-M23,"")</f>
        <v/>
      </c>
      <c r="O23" s="18" t="n"/>
      <c r="P23" s="18" t="n"/>
      <c r="Q23" s="18" t="n"/>
      <c r="R23" s="18" t="n"/>
      <c r="S23" s="24">
        <f>IF(AND(J23&lt;&gt;"",R23&lt;&gt;""),(J23*Parametri!$B$19)/R23,"")</f>
        <v/>
      </c>
      <c r="T23" s="18" t="n"/>
      <c r="U23" s="25">
        <f>IF(D23&lt;&gt;"",D23-TODAY(),"")</f>
        <v/>
      </c>
      <c r="V23" s="26">
        <f>IF(U23="","",IF(U23&lt;0,"Scaduto",IF(U23&lt;=Parametri!$B$12,"In scadenza","OK")))</f>
        <v/>
      </c>
      <c r="W23" s="26">
        <f>IF(D23&lt;&gt;"",TEXT(D23,"mm/yyyy"),"")</f>
        <v/>
      </c>
      <c r="X23" s="26">
        <f>IF(D23="","","Q"&amp;INT((MONTH(D23)-1)/3)+1)</f>
        <v/>
      </c>
      <c r="Y23" s="25">
        <f>IF(D23&lt;&gt;"",YEAR(D23),"")</f>
        <v/>
      </c>
    </row>
    <row r="24" ht="18" customHeight="1">
      <c r="A24" s="18" t="n"/>
      <c r="B24" s="19" t="n"/>
      <c r="C24" s="19" t="n"/>
      <c r="D24" s="19" t="n"/>
      <c r="E24" s="18" t="n"/>
      <c r="F24" s="18" t="n"/>
      <c r="G24" s="18" t="n"/>
      <c r="H24" s="18" t="n"/>
      <c r="I24" s="18" t="n"/>
      <c r="J24" s="18" t="n"/>
      <c r="K24" s="21">
        <f>IF(AND(I24&lt;&gt;"",J24&lt;&gt;""),I24*J24,"")</f>
        <v/>
      </c>
      <c r="L24" s="22" t="n"/>
      <c r="M24" s="21">
        <f>IF(AND(K24&lt;&gt;"",L24&lt;&gt;""),K24*L24,"")</f>
        <v/>
      </c>
      <c r="N24" s="21">
        <f>IF(AND(K24&lt;&gt;"",M24&lt;&gt;""),K24-M24,"")</f>
        <v/>
      </c>
      <c r="O24" s="18" t="n"/>
      <c r="P24" s="18" t="n"/>
      <c r="Q24" s="18" t="n"/>
      <c r="R24" s="18" t="n"/>
      <c r="S24" s="24">
        <f>IF(AND(J24&lt;&gt;"",R24&lt;&gt;""),(J24*Parametri!$B$19)/R24,"")</f>
        <v/>
      </c>
      <c r="T24" s="18" t="n"/>
      <c r="U24" s="25">
        <f>IF(D24&lt;&gt;"",D24-TODAY(),"")</f>
        <v/>
      </c>
      <c r="V24" s="26">
        <f>IF(U24="","",IF(U24&lt;0,"Scaduto",IF(U24&lt;=Parametri!$B$12,"In scadenza","OK")))</f>
        <v/>
      </c>
      <c r="W24" s="26">
        <f>IF(D24&lt;&gt;"",TEXT(D24,"mm/yyyy"),"")</f>
        <v/>
      </c>
      <c r="X24" s="26">
        <f>IF(D24="","","Q"&amp;INT((MONTH(D24)-1)/3)+1)</f>
        <v/>
      </c>
      <c r="Y24" s="25">
        <f>IF(D24&lt;&gt;"",YEAR(D24),"")</f>
        <v/>
      </c>
    </row>
    <row r="25" ht="18" customHeight="1">
      <c r="A25" s="18" t="n"/>
      <c r="B25" s="19" t="n"/>
      <c r="C25" s="19" t="n"/>
      <c r="D25" s="19" t="n"/>
      <c r="E25" s="18" t="n"/>
      <c r="F25" s="18" t="n"/>
      <c r="G25" s="18" t="n"/>
      <c r="H25" s="18" t="n"/>
      <c r="I25" s="18" t="n"/>
      <c r="J25" s="18" t="n"/>
      <c r="K25" s="21">
        <f>IF(AND(I25&lt;&gt;"",J25&lt;&gt;""),I25*J25,"")</f>
        <v/>
      </c>
      <c r="L25" s="22" t="n"/>
      <c r="M25" s="21">
        <f>IF(AND(K25&lt;&gt;"",L25&lt;&gt;""),K25*L25,"")</f>
        <v/>
      </c>
      <c r="N25" s="21">
        <f>IF(AND(K25&lt;&gt;"",M25&lt;&gt;""),K25-M25,"")</f>
        <v/>
      </c>
      <c r="O25" s="18" t="n"/>
      <c r="P25" s="18" t="n"/>
      <c r="Q25" s="18" t="n"/>
      <c r="R25" s="18" t="n"/>
      <c r="S25" s="24">
        <f>IF(AND(J25&lt;&gt;"",R25&lt;&gt;""),(J25*Parametri!$B$19)/R25,"")</f>
        <v/>
      </c>
      <c r="T25" s="18" t="n"/>
      <c r="U25" s="25">
        <f>IF(D25&lt;&gt;"",D25-TODAY(),"")</f>
        <v/>
      </c>
      <c r="V25" s="26">
        <f>IF(U25="","",IF(U25&lt;0,"Scaduto",IF(U25&lt;=Parametri!$B$12,"In scadenza","OK")))</f>
        <v/>
      </c>
      <c r="W25" s="26">
        <f>IF(D25&lt;&gt;"",TEXT(D25,"mm/yyyy"),"")</f>
        <v/>
      </c>
      <c r="X25" s="26">
        <f>IF(D25="","","Q"&amp;INT((MONTH(D25)-1)/3)+1)</f>
        <v/>
      </c>
      <c r="Y25" s="25">
        <f>IF(D25&lt;&gt;"",YEAR(D25),"")</f>
        <v/>
      </c>
    </row>
    <row r="26" ht="18" customHeight="1">
      <c r="A26" s="18" t="n"/>
      <c r="B26" s="19" t="n"/>
      <c r="C26" s="19" t="n"/>
      <c r="D26" s="19" t="n"/>
      <c r="E26" s="18" t="n"/>
      <c r="F26" s="18" t="n"/>
      <c r="G26" s="18" t="n"/>
      <c r="H26" s="18" t="n"/>
      <c r="I26" s="18" t="n"/>
      <c r="J26" s="18" t="n"/>
      <c r="K26" s="21">
        <f>IF(AND(I26&lt;&gt;"",J26&lt;&gt;""),I26*J26,"")</f>
        <v/>
      </c>
      <c r="L26" s="22" t="n"/>
      <c r="M26" s="21">
        <f>IF(AND(K26&lt;&gt;"",L26&lt;&gt;""),K26*L26,"")</f>
        <v/>
      </c>
      <c r="N26" s="21">
        <f>IF(AND(K26&lt;&gt;"",M26&lt;&gt;""),K26-M26,"")</f>
        <v/>
      </c>
      <c r="O26" s="18" t="n"/>
      <c r="P26" s="18" t="n"/>
      <c r="Q26" s="18" t="n"/>
      <c r="R26" s="18" t="n"/>
      <c r="S26" s="24">
        <f>IF(AND(J26&lt;&gt;"",R26&lt;&gt;""),(J26*Parametri!$B$19)/R26,"")</f>
        <v/>
      </c>
      <c r="T26" s="18" t="n"/>
      <c r="U26" s="25">
        <f>IF(D26&lt;&gt;"",D26-TODAY(),"")</f>
        <v/>
      </c>
      <c r="V26" s="26">
        <f>IF(U26="","",IF(U26&lt;0,"Scaduto",IF(U26&lt;=Parametri!$B$12,"In scadenza","OK")))</f>
        <v/>
      </c>
      <c r="W26" s="26">
        <f>IF(D26&lt;&gt;"",TEXT(D26,"mm/yyyy"),"")</f>
        <v/>
      </c>
      <c r="X26" s="26">
        <f>IF(D26="","","Q"&amp;INT((MONTH(D26)-1)/3)+1)</f>
        <v/>
      </c>
      <c r="Y26" s="25">
        <f>IF(D26&lt;&gt;"",YEAR(D26),"")</f>
        <v/>
      </c>
    </row>
    <row r="27" ht="18" customHeight="1">
      <c r="A27" s="18" t="n"/>
      <c r="B27" s="19" t="n"/>
      <c r="C27" s="19" t="n"/>
      <c r="D27" s="19" t="n"/>
      <c r="E27" s="18" t="n"/>
      <c r="F27" s="18" t="n"/>
      <c r="G27" s="18" t="n"/>
      <c r="H27" s="18" t="n"/>
      <c r="I27" s="18" t="n"/>
      <c r="J27" s="18" t="n"/>
      <c r="K27" s="21">
        <f>IF(AND(I27&lt;&gt;"",J27&lt;&gt;""),I27*J27,"")</f>
        <v/>
      </c>
      <c r="L27" s="22" t="n"/>
      <c r="M27" s="21">
        <f>IF(AND(K27&lt;&gt;"",L27&lt;&gt;""),K27*L27,"")</f>
        <v/>
      </c>
      <c r="N27" s="21">
        <f>IF(AND(K27&lt;&gt;"",M27&lt;&gt;""),K27-M27,"")</f>
        <v/>
      </c>
      <c r="O27" s="18" t="n"/>
      <c r="P27" s="18" t="n"/>
      <c r="Q27" s="18" t="n"/>
      <c r="R27" s="18" t="n"/>
      <c r="S27" s="24">
        <f>IF(AND(J27&lt;&gt;"",R27&lt;&gt;""),(J27*Parametri!$B$19)/R27,"")</f>
        <v/>
      </c>
      <c r="T27" s="18" t="n"/>
      <c r="U27" s="25">
        <f>IF(D27&lt;&gt;"",D27-TODAY(),"")</f>
        <v/>
      </c>
      <c r="V27" s="26">
        <f>IF(U27="","",IF(U27&lt;0,"Scaduto",IF(U27&lt;=Parametri!$B$12,"In scadenza","OK")))</f>
        <v/>
      </c>
      <c r="W27" s="26">
        <f>IF(D27&lt;&gt;"",TEXT(D27,"mm/yyyy"),"")</f>
        <v/>
      </c>
      <c r="X27" s="26">
        <f>IF(D27="","","Q"&amp;INT((MONTH(D27)-1)/3)+1)</f>
        <v/>
      </c>
      <c r="Y27" s="25">
        <f>IF(D27&lt;&gt;"",YEAR(D27),"")</f>
        <v/>
      </c>
    </row>
    <row r="28" ht="18" customHeight="1">
      <c r="A28" s="18" t="n"/>
      <c r="B28" s="19" t="n"/>
      <c r="C28" s="19" t="n"/>
      <c r="D28" s="19" t="n"/>
      <c r="E28" s="18" t="n"/>
      <c r="F28" s="18" t="n"/>
      <c r="G28" s="18" t="n"/>
      <c r="H28" s="18" t="n"/>
      <c r="I28" s="18" t="n"/>
      <c r="J28" s="18" t="n"/>
      <c r="K28" s="21">
        <f>IF(AND(I28&lt;&gt;"",J28&lt;&gt;""),I28*J28,"")</f>
        <v/>
      </c>
      <c r="L28" s="22" t="n"/>
      <c r="M28" s="21">
        <f>IF(AND(K28&lt;&gt;"",L28&lt;&gt;""),K28*L28,"")</f>
        <v/>
      </c>
      <c r="N28" s="21">
        <f>IF(AND(K28&lt;&gt;"",M28&lt;&gt;""),K28-M28,"")</f>
        <v/>
      </c>
      <c r="O28" s="18" t="n"/>
      <c r="P28" s="18" t="n"/>
      <c r="Q28" s="18" t="n"/>
      <c r="R28" s="18" t="n"/>
      <c r="S28" s="24">
        <f>IF(AND(J28&lt;&gt;"",R28&lt;&gt;""),(J28*Parametri!$B$19)/R28,"")</f>
        <v/>
      </c>
      <c r="T28" s="18" t="n"/>
      <c r="U28" s="25">
        <f>IF(D28&lt;&gt;"",D28-TODAY(),"")</f>
        <v/>
      </c>
      <c r="V28" s="26">
        <f>IF(U28="","",IF(U28&lt;0,"Scaduto",IF(U28&lt;=Parametri!$B$12,"In scadenza","OK")))</f>
        <v/>
      </c>
      <c r="W28" s="26">
        <f>IF(D28&lt;&gt;"",TEXT(D28,"mm/yyyy"),"")</f>
        <v/>
      </c>
      <c r="X28" s="26">
        <f>IF(D28="","","Q"&amp;INT((MONTH(D28)-1)/3)+1)</f>
        <v/>
      </c>
      <c r="Y28" s="25">
        <f>IF(D28&lt;&gt;"",YEAR(D28),"")</f>
        <v/>
      </c>
    </row>
    <row r="29" ht="18" customHeight="1">
      <c r="A29" s="18" t="n"/>
      <c r="B29" s="19" t="n"/>
      <c r="C29" s="19" t="n"/>
      <c r="D29" s="19" t="n"/>
      <c r="E29" s="18" t="n"/>
      <c r="F29" s="18" t="n"/>
      <c r="G29" s="18" t="n"/>
      <c r="H29" s="18" t="n"/>
      <c r="I29" s="18" t="n"/>
      <c r="J29" s="18" t="n"/>
      <c r="K29" s="21">
        <f>IF(AND(I29&lt;&gt;"",J29&lt;&gt;""),I29*J29,"")</f>
        <v/>
      </c>
      <c r="L29" s="22" t="n"/>
      <c r="M29" s="21">
        <f>IF(AND(K29&lt;&gt;"",L29&lt;&gt;""),K29*L29,"")</f>
        <v/>
      </c>
      <c r="N29" s="21">
        <f>IF(AND(K29&lt;&gt;"",M29&lt;&gt;""),K29-M29,"")</f>
        <v/>
      </c>
      <c r="O29" s="18" t="n"/>
      <c r="P29" s="18" t="n"/>
      <c r="Q29" s="18" t="n"/>
      <c r="R29" s="18" t="n"/>
      <c r="S29" s="24">
        <f>IF(AND(J29&lt;&gt;"",R29&lt;&gt;""),(J29*Parametri!$B$19)/R29,"")</f>
        <v/>
      </c>
      <c r="T29" s="18" t="n"/>
      <c r="U29" s="25">
        <f>IF(D29&lt;&gt;"",D29-TODAY(),"")</f>
        <v/>
      </c>
      <c r="V29" s="26">
        <f>IF(U29="","",IF(U29&lt;0,"Scaduto",IF(U29&lt;=Parametri!$B$12,"In scadenza","OK")))</f>
        <v/>
      </c>
      <c r="W29" s="26">
        <f>IF(D29&lt;&gt;"",TEXT(D29,"mm/yyyy"),"")</f>
        <v/>
      </c>
      <c r="X29" s="26">
        <f>IF(D29="","","Q"&amp;INT((MONTH(D29)-1)/3)+1)</f>
        <v/>
      </c>
      <c r="Y29" s="25">
        <f>IF(D29&lt;&gt;"",YEAR(D29),"")</f>
        <v/>
      </c>
    </row>
    <row r="30" ht="18" customHeight="1">
      <c r="A30" s="18" t="n"/>
      <c r="B30" s="19" t="n"/>
      <c r="C30" s="19" t="n"/>
      <c r="D30" s="19" t="n"/>
      <c r="E30" s="18" t="n"/>
      <c r="F30" s="18" t="n"/>
      <c r="G30" s="18" t="n"/>
      <c r="H30" s="18" t="n"/>
      <c r="I30" s="18" t="n"/>
      <c r="J30" s="18" t="n"/>
      <c r="K30" s="21">
        <f>IF(AND(I30&lt;&gt;"",J30&lt;&gt;""),I30*J30,"")</f>
        <v/>
      </c>
      <c r="L30" s="22" t="n"/>
      <c r="M30" s="21">
        <f>IF(AND(K30&lt;&gt;"",L30&lt;&gt;""),K30*L30,"")</f>
        <v/>
      </c>
      <c r="N30" s="21">
        <f>IF(AND(K30&lt;&gt;"",M30&lt;&gt;""),K30-M30,"")</f>
        <v/>
      </c>
      <c r="O30" s="18" t="n"/>
      <c r="P30" s="18" t="n"/>
      <c r="Q30" s="18" t="n"/>
      <c r="R30" s="18" t="n"/>
      <c r="S30" s="24">
        <f>IF(AND(J30&lt;&gt;"",R30&lt;&gt;""),(J30*Parametri!$B$19)/R30,"")</f>
        <v/>
      </c>
      <c r="T30" s="18" t="n"/>
      <c r="U30" s="25">
        <f>IF(D30&lt;&gt;"",D30-TODAY(),"")</f>
        <v/>
      </c>
      <c r="V30" s="26">
        <f>IF(U30="","",IF(U30&lt;0,"Scaduto",IF(U30&lt;=Parametri!$B$12,"In scadenza","OK")))</f>
        <v/>
      </c>
      <c r="W30" s="26">
        <f>IF(D30&lt;&gt;"",TEXT(D30,"mm/yyyy"),"")</f>
        <v/>
      </c>
      <c r="X30" s="26">
        <f>IF(D30="","","Q"&amp;INT((MONTH(D30)-1)/3)+1)</f>
        <v/>
      </c>
      <c r="Y30" s="25">
        <f>IF(D30&lt;&gt;"",YEAR(D30),"")</f>
        <v/>
      </c>
    </row>
    <row r="31" ht="18" customHeight="1">
      <c r="A31" s="18" t="n"/>
      <c r="B31" s="19" t="n"/>
      <c r="C31" s="19" t="n"/>
      <c r="D31" s="19" t="n"/>
      <c r="E31" s="18" t="n"/>
      <c r="F31" s="18" t="n"/>
      <c r="G31" s="18" t="n"/>
      <c r="H31" s="18" t="n"/>
      <c r="I31" s="18" t="n"/>
      <c r="J31" s="18" t="n"/>
      <c r="K31" s="21">
        <f>IF(AND(I31&lt;&gt;"",J31&lt;&gt;""),I31*J31,"")</f>
        <v/>
      </c>
      <c r="L31" s="22" t="n"/>
      <c r="M31" s="21">
        <f>IF(AND(K31&lt;&gt;"",L31&lt;&gt;""),K31*L31,"")</f>
        <v/>
      </c>
      <c r="N31" s="21">
        <f>IF(AND(K31&lt;&gt;"",M31&lt;&gt;""),K31-M31,"")</f>
        <v/>
      </c>
      <c r="O31" s="18" t="n"/>
      <c r="P31" s="18" t="n"/>
      <c r="Q31" s="18" t="n"/>
      <c r="R31" s="18" t="n"/>
      <c r="S31" s="24">
        <f>IF(AND(J31&lt;&gt;"",R31&lt;&gt;""),(J31*Parametri!$B$19)/R31,"")</f>
        <v/>
      </c>
      <c r="T31" s="18" t="n"/>
      <c r="U31" s="25">
        <f>IF(D31&lt;&gt;"",D31-TODAY(),"")</f>
        <v/>
      </c>
      <c r="V31" s="26">
        <f>IF(U31="","",IF(U31&lt;0,"Scaduto",IF(U31&lt;=Parametri!$B$12,"In scadenza","OK")))</f>
        <v/>
      </c>
      <c r="W31" s="26">
        <f>IF(D31&lt;&gt;"",TEXT(D31,"mm/yyyy"),"")</f>
        <v/>
      </c>
      <c r="X31" s="26">
        <f>IF(D31="","","Q"&amp;INT((MONTH(D31)-1)/3)+1)</f>
        <v/>
      </c>
      <c r="Y31" s="25">
        <f>IF(D31&lt;&gt;"",YEAR(D31),"")</f>
        <v/>
      </c>
    </row>
    <row r="32" ht="18" customHeight="1">
      <c r="A32" s="18" t="n"/>
      <c r="B32" s="19" t="n"/>
      <c r="C32" s="19" t="n"/>
      <c r="D32" s="19" t="n"/>
      <c r="E32" s="18" t="n"/>
      <c r="F32" s="18" t="n"/>
      <c r="G32" s="18" t="n"/>
      <c r="H32" s="18" t="n"/>
      <c r="I32" s="18" t="n"/>
      <c r="J32" s="18" t="n"/>
      <c r="K32" s="21">
        <f>IF(AND(I32&lt;&gt;"",J32&lt;&gt;""),I32*J32,"")</f>
        <v/>
      </c>
      <c r="L32" s="22" t="n"/>
      <c r="M32" s="21">
        <f>IF(AND(K32&lt;&gt;"",L32&lt;&gt;""),K32*L32,"")</f>
        <v/>
      </c>
      <c r="N32" s="21">
        <f>IF(AND(K32&lt;&gt;"",M32&lt;&gt;""),K32-M32,"")</f>
        <v/>
      </c>
      <c r="O32" s="18" t="n"/>
      <c r="P32" s="18" t="n"/>
      <c r="Q32" s="18" t="n"/>
      <c r="R32" s="18" t="n"/>
      <c r="S32" s="24">
        <f>IF(AND(J32&lt;&gt;"",R32&lt;&gt;""),(J32*Parametri!$B$19)/R32,"")</f>
        <v/>
      </c>
      <c r="T32" s="18" t="n"/>
      <c r="U32" s="25">
        <f>IF(D32&lt;&gt;"",D32-TODAY(),"")</f>
        <v/>
      </c>
      <c r="V32" s="26">
        <f>IF(U32="","",IF(U32&lt;0,"Scaduto",IF(U32&lt;=Parametri!$B$12,"In scadenza","OK")))</f>
        <v/>
      </c>
      <c r="W32" s="26">
        <f>IF(D32&lt;&gt;"",TEXT(D32,"mm/yyyy"),"")</f>
        <v/>
      </c>
      <c r="X32" s="26">
        <f>IF(D32="","","Q"&amp;INT((MONTH(D32)-1)/3)+1)</f>
        <v/>
      </c>
      <c r="Y32" s="25">
        <f>IF(D32&lt;&gt;"",YEAR(D32),"")</f>
        <v/>
      </c>
    </row>
    <row r="33" ht="18" customHeight="1">
      <c r="A33" s="18" t="n"/>
      <c r="B33" s="19" t="n"/>
      <c r="C33" s="19" t="n"/>
      <c r="D33" s="19" t="n"/>
      <c r="E33" s="18" t="n"/>
      <c r="F33" s="18" t="n"/>
      <c r="G33" s="18" t="n"/>
      <c r="H33" s="18" t="n"/>
      <c r="I33" s="18" t="n"/>
      <c r="J33" s="18" t="n"/>
      <c r="K33" s="21">
        <f>IF(AND(I33&lt;&gt;"",J33&lt;&gt;""),I33*J33,"")</f>
        <v/>
      </c>
      <c r="L33" s="22" t="n"/>
      <c r="M33" s="21">
        <f>IF(AND(K33&lt;&gt;"",L33&lt;&gt;""),K33*L33,"")</f>
        <v/>
      </c>
      <c r="N33" s="21">
        <f>IF(AND(K33&lt;&gt;"",M33&lt;&gt;""),K33-M33,"")</f>
        <v/>
      </c>
      <c r="O33" s="18" t="n"/>
      <c r="P33" s="18" t="n"/>
      <c r="Q33" s="18" t="n"/>
      <c r="R33" s="18" t="n"/>
      <c r="S33" s="24">
        <f>IF(AND(J33&lt;&gt;"",R33&lt;&gt;""),(J33*Parametri!$B$19)/R33,"")</f>
        <v/>
      </c>
      <c r="T33" s="18" t="n"/>
      <c r="U33" s="25">
        <f>IF(D33&lt;&gt;"",D33-TODAY(),"")</f>
        <v/>
      </c>
      <c r="V33" s="26">
        <f>IF(U33="","",IF(U33&lt;0,"Scaduto",IF(U33&lt;=Parametri!$B$12,"In scadenza","OK")))</f>
        <v/>
      </c>
      <c r="W33" s="26">
        <f>IF(D33&lt;&gt;"",TEXT(D33,"mm/yyyy"),"")</f>
        <v/>
      </c>
      <c r="X33" s="26">
        <f>IF(D33="","","Q"&amp;INT((MONTH(D33)-1)/3)+1)</f>
        <v/>
      </c>
      <c r="Y33" s="25">
        <f>IF(D33&lt;&gt;"",YEAR(D33),"")</f>
        <v/>
      </c>
    </row>
    <row r="34" ht="18" customHeight="1">
      <c r="A34" s="18" t="n"/>
      <c r="B34" s="19" t="n"/>
      <c r="C34" s="19" t="n"/>
      <c r="D34" s="19" t="n"/>
      <c r="E34" s="18" t="n"/>
      <c r="F34" s="18" t="n"/>
      <c r="G34" s="18" t="n"/>
      <c r="H34" s="18" t="n"/>
      <c r="I34" s="18" t="n"/>
      <c r="J34" s="18" t="n"/>
      <c r="K34" s="21">
        <f>IF(AND(I34&lt;&gt;"",J34&lt;&gt;""),I34*J34,"")</f>
        <v/>
      </c>
      <c r="L34" s="22" t="n"/>
      <c r="M34" s="21">
        <f>IF(AND(K34&lt;&gt;"",L34&lt;&gt;""),K34*L34,"")</f>
        <v/>
      </c>
      <c r="N34" s="21">
        <f>IF(AND(K34&lt;&gt;"",M34&lt;&gt;""),K34-M34,"")</f>
        <v/>
      </c>
      <c r="O34" s="18" t="n"/>
      <c r="P34" s="18" t="n"/>
      <c r="Q34" s="18" t="n"/>
      <c r="R34" s="18" t="n"/>
      <c r="S34" s="24">
        <f>IF(AND(J34&lt;&gt;"",R34&lt;&gt;""),(J34*Parametri!$B$19)/R34,"")</f>
        <v/>
      </c>
      <c r="T34" s="18" t="n"/>
      <c r="U34" s="25">
        <f>IF(D34&lt;&gt;"",D34-TODAY(),"")</f>
        <v/>
      </c>
      <c r="V34" s="26">
        <f>IF(U34="","",IF(U34&lt;0,"Scaduto",IF(U34&lt;=Parametri!$B$12,"In scadenza","OK")))</f>
        <v/>
      </c>
      <c r="W34" s="26">
        <f>IF(D34&lt;&gt;"",TEXT(D34,"mm/yyyy"),"")</f>
        <v/>
      </c>
      <c r="X34" s="26">
        <f>IF(D34="","","Q"&amp;INT((MONTH(D34)-1)/3)+1)</f>
        <v/>
      </c>
      <c r="Y34" s="25">
        <f>IF(D34&lt;&gt;"",YEAR(D34),"")</f>
        <v/>
      </c>
    </row>
    <row r="35" ht="18" customHeight="1">
      <c r="A35" s="18" t="n"/>
      <c r="B35" s="19" t="n"/>
      <c r="C35" s="19" t="n"/>
      <c r="D35" s="19" t="n"/>
      <c r="E35" s="18" t="n"/>
      <c r="F35" s="18" t="n"/>
      <c r="G35" s="18" t="n"/>
      <c r="H35" s="18" t="n"/>
      <c r="I35" s="18" t="n"/>
      <c r="J35" s="18" t="n"/>
      <c r="K35" s="21">
        <f>IF(AND(I35&lt;&gt;"",J35&lt;&gt;""),I35*J35,"")</f>
        <v/>
      </c>
      <c r="L35" s="22" t="n"/>
      <c r="M35" s="21">
        <f>IF(AND(K35&lt;&gt;"",L35&lt;&gt;""),K35*L35,"")</f>
        <v/>
      </c>
      <c r="N35" s="21">
        <f>IF(AND(K35&lt;&gt;"",M35&lt;&gt;""),K35-M35,"")</f>
        <v/>
      </c>
      <c r="O35" s="18" t="n"/>
      <c r="P35" s="18" t="n"/>
      <c r="Q35" s="18" t="n"/>
      <c r="R35" s="18" t="n"/>
      <c r="S35" s="24">
        <f>IF(AND(J35&lt;&gt;"",R35&lt;&gt;""),(J35*Parametri!$B$19)/R35,"")</f>
        <v/>
      </c>
      <c r="T35" s="18" t="n"/>
      <c r="U35" s="25">
        <f>IF(D35&lt;&gt;"",D35-TODAY(),"")</f>
        <v/>
      </c>
      <c r="V35" s="26">
        <f>IF(U35="","",IF(U35&lt;0,"Scaduto",IF(U35&lt;=Parametri!$B$12,"In scadenza","OK")))</f>
        <v/>
      </c>
      <c r="W35" s="26">
        <f>IF(D35&lt;&gt;"",TEXT(D35,"mm/yyyy"),"")</f>
        <v/>
      </c>
      <c r="X35" s="26">
        <f>IF(D35="","","Q"&amp;INT((MONTH(D35)-1)/3)+1)</f>
        <v/>
      </c>
      <c r="Y35" s="25">
        <f>IF(D35&lt;&gt;"",YEAR(D35),"")</f>
        <v/>
      </c>
    </row>
    <row r="36" ht="18" customHeight="1">
      <c r="A36" s="18" t="n"/>
      <c r="B36" s="19" t="n"/>
      <c r="C36" s="19" t="n"/>
      <c r="D36" s="19" t="n"/>
      <c r="E36" s="18" t="n"/>
      <c r="F36" s="18" t="n"/>
      <c r="G36" s="18" t="n"/>
      <c r="H36" s="18" t="n"/>
      <c r="I36" s="18" t="n"/>
      <c r="J36" s="18" t="n"/>
      <c r="K36" s="21">
        <f>IF(AND(I36&lt;&gt;"",J36&lt;&gt;""),I36*J36,"")</f>
        <v/>
      </c>
      <c r="L36" s="22" t="n"/>
      <c r="M36" s="21">
        <f>IF(AND(K36&lt;&gt;"",L36&lt;&gt;""),K36*L36,"")</f>
        <v/>
      </c>
      <c r="N36" s="21">
        <f>IF(AND(K36&lt;&gt;"",M36&lt;&gt;""),K36-M36,"")</f>
        <v/>
      </c>
      <c r="O36" s="18" t="n"/>
      <c r="P36" s="18" t="n"/>
      <c r="Q36" s="18" t="n"/>
      <c r="R36" s="18" t="n"/>
      <c r="S36" s="24">
        <f>IF(AND(J36&lt;&gt;"",R36&lt;&gt;""),(J36*Parametri!$B$19)/R36,"")</f>
        <v/>
      </c>
      <c r="T36" s="18" t="n"/>
      <c r="U36" s="25">
        <f>IF(D36&lt;&gt;"",D36-TODAY(),"")</f>
        <v/>
      </c>
      <c r="V36" s="26">
        <f>IF(U36="","",IF(U36&lt;0,"Scaduto",IF(U36&lt;=Parametri!$B$12,"In scadenza","OK")))</f>
        <v/>
      </c>
      <c r="W36" s="26">
        <f>IF(D36&lt;&gt;"",TEXT(D36,"mm/yyyy"),"")</f>
        <v/>
      </c>
      <c r="X36" s="26">
        <f>IF(D36="","","Q"&amp;INT((MONTH(D36)-1)/3)+1)</f>
        <v/>
      </c>
      <c r="Y36" s="25">
        <f>IF(D36&lt;&gt;"",YEAR(D36),"")</f>
        <v/>
      </c>
    </row>
    <row r="37" ht="18" customHeight="1">
      <c r="A37" s="18" t="n"/>
      <c r="B37" s="19" t="n"/>
      <c r="C37" s="19" t="n"/>
      <c r="D37" s="19" t="n"/>
      <c r="E37" s="18" t="n"/>
      <c r="F37" s="18" t="n"/>
      <c r="G37" s="18" t="n"/>
      <c r="H37" s="18" t="n"/>
      <c r="I37" s="18" t="n"/>
      <c r="J37" s="18" t="n"/>
      <c r="K37" s="21">
        <f>IF(AND(I37&lt;&gt;"",J37&lt;&gt;""),I37*J37,"")</f>
        <v/>
      </c>
      <c r="L37" s="22" t="n"/>
      <c r="M37" s="21">
        <f>IF(AND(K37&lt;&gt;"",L37&lt;&gt;""),K37*L37,"")</f>
        <v/>
      </c>
      <c r="N37" s="21">
        <f>IF(AND(K37&lt;&gt;"",M37&lt;&gt;""),K37-M37,"")</f>
        <v/>
      </c>
      <c r="O37" s="18" t="n"/>
      <c r="P37" s="18" t="n"/>
      <c r="Q37" s="18" t="n"/>
      <c r="R37" s="18" t="n"/>
      <c r="S37" s="24">
        <f>IF(AND(J37&lt;&gt;"",R37&lt;&gt;""),(J37*Parametri!$B$19)/R37,"")</f>
        <v/>
      </c>
      <c r="T37" s="18" t="n"/>
      <c r="U37" s="25">
        <f>IF(D37&lt;&gt;"",D37-TODAY(),"")</f>
        <v/>
      </c>
      <c r="V37" s="26">
        <f>IF(U37="","",IF(U37&lt;0,"Scaduto",IF(U37&lt;=Parametri!$B$12,"In scadenza","OK")))</f>
        <v/>
      </c>
      <c r="W37" s="26">
        <f>IF(D37&lt;&gt;"",TEXT(D37,"mm/yyyy"),"")</f>
        <v/>
      </c>
      <c r="X37" s="26">
        <f>IF(D37="","","Q"&amp;INT((MONTH(D37)-1)/3)+1)</f>
        <v/>
      </c>
      <c r="Y37" s="25">
        <f>IF(D37&lt;&gt;"",YEAR(D37),"")</f>
        <v/>
      </c>
    </row>
    <row r="38" ht="18" customHeight="1">
      <c r="A38" s="18" t="n"/>
      <c r="B38" s="19" t="n"/>
      <c r="C38" s="19" t="n"/>
      <c r="D38" s="19" t="n"/>
      <c r="E38" s="18" t="n"/>
      <c r="F38" s="18" t="n"/>
      <c r="G38" s="18" t="n"/>
      <c r="H38" s="18" t="n"/>
      <c r="I38" s="18" t="n"/>
      <c r="J38" s="18" t="n"/>
      <c r="K38" s="21">
        <f>IF(AND(I38&lt;&gt;"",J38&lt;&gt;""),I38*J38,"")</f>
        <v/>
      </c>
      <c r="L38" s="22" t="n"/>
      <c r="M38" s="21">
        <f>IF(AND(K38&lt;&gt;"",L38&lt;&gt;""),K38*L38,"")</f>
        <v/>
      </c>
      <c r="N38" s="21">
        <f>IF(AND(K38&lt;&gt;"",M38&lt;&gt;""),K38-M38,"")</f>
        <v/>
      </c>
      <c r="O38" s="18" t="n"/>
      <c r="P38" s="18" t="n"/>
      <c r="Q38" s="18" t="n"/>
      <c r="R38" s="18" t="n"/>
      <c r="S38" s="24">
        <f>IF(AND(J38&lt;&gt;"",R38&lt;&gt;""),(J38*Parametri!$B$19)/R38,"")</f>
        <v/>
      </c>
      <c r="T38" s="18" t="n"/>
      <c r="U38" s="25">
        <f>IF(D38&lt;&gt;"",D38-TODAY(),"")</f>
        <v/>
      </c>
      <c r="V38" s="26">
        <f>IF(U38="","",IF(U38&lt;0,"Scaduto",IF(U38&lt;=Parametri!$B$12,"In scadenza","OK")))</f>
        <v/>
      </c>
      <c r="W38" s="26">
        <f>IF(D38&lt;&gt;"",TEXT(D38,"mm/yyyy"),"")</f>
        <v/>
      </c>
      <c r="X38" s="26">
        <f>IF(D38="","","Q"&amp;INT((MONTH(D38)-1)/3)+1)</f>
        <v/>
      </c>
      <c r="Y38" s="25">
        <f>IF(D38&lt;&gt;"",YEAR(D38),"")</f>
        <v/>
      </c>
    </row>
    <row r="39" ht="18" customHeight="1">
      <c r="A39" s="18" t="n"/>
      <c r="B39" s="19" t="n"/>
      <c r="C39" s="19" t="n"/>
      <c r="D39" s="19" t="n"/>
      <c r="E39" s="18" t="n"/>
      <c r="F39" s="18" t="n"/>
      <c r="G39" s="18" t="n"/>
      <c r="H39" s="18" t="n"/>
      <c r="I39" s="18" t="n"/>
      <c r="J39" s="18" t="n"/>
      <c r="K39" s="21">
        <f>IF(AND(I39&lt;&gt;"",J39&lt;&gt;""),I39*J39,"")</f>
        <v/>
      </c>
      <c r="L39" s="22" t="n"/>
      <c r="M39" s="21">
        <f>IF(AND(K39&lt;&gt;"",L39&lt;&gt;""),K39*L39,"")</f>
        <v/>
      </c>
      <c r="N39" s="21">
        <f>IF(AND(K39&lt;&gt;"",M39&lt;&gt;""),K39-M39,"")</f>
        <v/>
      </c>
      <c r="O39" s="18" t="n"/>
      <c r="P39" s="18" t="n"/>
      <c r="Q39" s="18" t="n"/>
      <c r="R39" s="18" t="n"/>
      <c r="S39" s="24">
        <f>IF(AND(J39&lt;&gt;"",R39&lt;&gt;""),(J39*Parametri!$B$19)/R39,"")</f>
        <v/>
      </c>
      <c r="T39" s="18" t="n"/>
      <c r="U39" s="25">
        <f>IF(D39&lt;&gt;"",D39-TODAY(),"")</f>
        <v/>
      </c>
      <c r="V39" s="26">
        <f>IF(U39="","",IF(U39&lt;0,"Scaduto",IF(U39&lt;=Parametri!$B$12,"In scadenza","OK")))</f>
        <v/>
      </c>
      <c r="W39" s="26">
        <f>IF(D39&lt;&gt;"",TEXT(D39,"mm/yyyy"),"")</f>
        <v/>
      </c>
      <c r="X39" s="26">
        <f>IF(D39="","","Q"&amp;INT((MONTH(D39)-1)/3)+1)</f>
        <v/>
      </c>
      <c r="Y39" s="25">
        <f>IF(D39&lt;&gt;"",YEAR(D39),"")</f>
        <v/>
      </c>
    </row>
    <row r="40" ht="18" customHeight="1">
      <c r="A40" s="18" t="n"/>
      <c r="B40" s="19" t="n"/>
      <c r="C40" s="19" t="n"/>
      <c r="D40" s="19" t="n"/>
      <c r="E40" s="18" t="n"/>
      <c r="F40" s="18" t="n"/>
      <c r="G40" s="18" t="n"/>
      <c r="H40" s="18" t="n"/>
      <c r="I40" s="18" t="n"/>
      <c r="J40" s="18" t="n"/>
      <c r="K40" s="21">
        <f>IF(AND(I40&lt;&gt;"",J40&lt;&gt;""),I40*J40,"")</f>
        <v/>
      </c>
      <c r="L40" s="22" t="n"/>
      <c r="M40" s="21">
        <f>IF(AND(K40&lt;&gt;"",L40&lt;&gt;""),K40*L40,"")</f>
        <v/>
      </c>
      <c r="N40" s="21">
        <f>IF(AND(K40&lt;&gt;"",M40&lt;&gt;""),K40-M40,"")</f>
        <v/>
      </c>
      <c r="O40" s="18" t="n"/>
      <c r="P40" s="18" t="n"/>
      <c r="Q40" s="18" t="n"/>
      <c r="R40" s="18" t="n"/>
      <c r="S40" s="24">
        <f>IF(AND(J40&lt;&gt;"",R40&lt;&gt;""),(J40*Parametri!$B$19)/R40,"")</f>
        <v/>
      </c>
      <c r="T40" s="18" t="n"/>
      <c r="U40" s="25">
        <f>IF(D40&lt;&gt;"",D40-TODAY(),"")</f>
        <v/>
      </c>
      <c r="V40" s="26">
        <f>IF(U40="","",IF(U40&lt;0,"Scaduto",IF(U40&lt;=Parametri!$B$12,"In scadenza","OK")))</f>
        <v/>
      </c>
      <c r="W40" s="26">
        <f>IF(D40&lt;&gt;"",TEXT(D40,"mm/yyyy"),"")</f>
        <v/>
      </c>
      <c r="X40" s="26">
        <f>IF(D40="","","Q"&amp;INT((MONTH(D40)-1)/3)+1)</f>
        <v/>
      </c>
      <c r="Y40" s="25">
        <f>IF(D40&lt;&gt;"",YEAR(D40),"")</f>
        <v/>
      </c>
    </row>
    <row r="41" ht="18" customHeight="1">
      <c r="A41" s="18" t="n"/>
      <c r="B41" s="19" t="n"/>
      <c r="C41" s="19" t="n"/>
      <c r="D41" s="19" t="n"/>
      <c r="E41" s="18" t="n"/>
      <c r="F41" s="18" t="n"/>
      <c r="G41" s="18" t="n"/>
      <c r="H41" s="18" t="n"/>
      <c r="I41" s="18" t="n"/>
      <c r="J41" s="18" t="n"/>
      <c r="K41" s="21">
        <f>IF(AND(I41&lt;&gt;"",J41&lt;&gt;""),I41*J41,"")</f>
        <v/>
      </c>
      <c r="L41" s="22" t="n"/>
      <c r="M41" s="21">
        <f>IF(AND(K41&lt;&gt;"",L41&lt;&gt;""),K41*L41,"")</f>
        <v/>
      </c>
      <c r="N41" s="21">
        <f>IF(AND(K41&lt;&gt;"",M41&lt;&gt;""),K41-M41,"")</f>
        <v/>
      </c>
      <c r="O41" s="18" t="n"/>
      <c r="P41" s="18" t="n"/>
      <c r="Q41" s="18" t="n"/>
      <c r="R41" s="18" t="n"/>
      <c r="S41" s="24">
        <f>IF(AND(J41&lt;&gt;"",R41&lt;&gt;""),(J41*Parametri!$B$19)/R41,"")</f>
        <v/>
      </c>
      <c r="T41" s="18" t="n"/>
      <c r="U41" s="25">
        <f>IF(D41&lt;&gt;"",D41-TODAY(),"")</f>
        <v/>
      </c>
      <c r="V41" s="26">
        <f>IF(U41="","",IF(U41&lt;0,"Scaduto",IF(U41&lt;=Parametri!$B$12,"In scadenza","OK")))</f>
        <v/>
      </c>
      <c r="W41" s="26">
        <f>IF(D41&lt;&gt;"",TEXT(D41,"mm/yyyy"),"")</f>
        <v/>
      </c>
      <c r="X41" s="26">
        <f>IF(D41="","","Q"&amp;INT((MONTH(D41)-1)/3)+1)</f>
        <v/>
      </c>
      <c r="Y41" s="25">
        <f>IF(D41&lt;&gt;"",YEAR(D41),"")</f>
        <v/>
      </c>
    </row>
    <row r="42" ht="18" customHeight="1">
      <c r="A42" s="18" t="n"/>
      <c r="B42" s="19" t="n"/>
      <c r="C42" s="19" t="n"/>
      <c r="D42" s="19" t="n"/>
      <c r="E42" s="18" t="n"/>
      <c r="F42" s="18" t="n"/>
      <c r="G42" s="18" t="n"/>
      <c r="H42" s="18" t="n"/>
      <c r="I42" s="18" t="n"/>
      <c r="J42" s="18" t="n"/>
      <c r="K42" s="21">
        <f>IF(AND(I42&lt;&gt;"",J42&lt;&gt;""),I42*J42,"")</f>
        <v/>
      </c>
      <c r="L42" s="22" t="n"/>
      <c r="M42" s="21">
        <f>IF(AND(K42&lt;&gt;"",L42&lt;&gt;""),K42*L42,"")</f>
        <v/>
      </c>
      <c r="N42" s="21">
        <f>IF(AND(K42&lt;&gt;"",M42&lt;&gt;""),K42-M42,"")</f>
        <v/>
      </c>
      <c r="O42" s="18" t="n"/>
      <c r="P42" s="18" t="n"/>
      <c r="Q42" s="18" t="n"/>
      <c r="R42" s="18" t="n"/>
      <c r="S42" s="24">
        <f>IF(AND(J42&lt;&gt;"",R42&lt;&gt;""),(J42*Parametri!$B$19)/R42,"")</f>
        <v/>
      </c>
      <c r="T42" s="18" t="n"/>
      <c r="U42" s="25">
        <f>IF(D42&lt;&gt;"",D42-TODAY(),"")</f>
        <v/>
      </c>
      <c r="V42" s="26">
        <f>IF(U42="","",IF(U42&lt;0,"Scaduto",IF(U42&lt;=Parametri!$B$12,"In scadenza","OK")))</f>
        <v/>
      </c>
      <c r="W42" s="26">
        <f>IF(D42&lt;&gt;"",TEXT(D42,"mm/yyyy"),"")</f>
        <v/>
      </c>
      <c r="X42" s="26">
        <f>IF(D42="","","Q"&amp;INT((MONTH(D42)-1)/3)+1)</f>
        <v/>
      </c>
      <c r="Y42" s="25">
        <f>IF(D42&lt;&gt;"",YEAR(D42),"")</f>
        <v/>
      </c>
    </row>
    <row r="43" ht="18" customHeight="1">
      <c r="A43" s="18" t="n"/>
      <c r="B43" s="19" t="n"/>
      <c r="C43" s="19" t="n"/>
      <c r="D43" s="19" t="n"/>
      <c r="E43" s="18" t="n"/>
      <c r="F43" s="18" t="n"/>
      <c r="G43" s="18" t="n"/>
      <c r="H43" s="18" t="n"/>
      <c r="I43" s="18" t="n"/>
      <c r="J43" s="18" t="n"/>
      <c r="K43" s="21">
        <f>IF(AND(I43&lt;&gt;"",J43&lt;&gt;""),I43*J43,"")</f>
        <v/>
      </c>
      <c r="L43" s="22" t="n"/>
      <c r="M43" s="21">
        <f>IF(AND(K43&lt;&gt;"",L43&lt;&gt;""),K43*L43,"")</f>
        <v/>
      </c>
      <c r="N43" s="21">
        <f>IF(AND(K43&lt;&gt;"",M43&lt;&gt;""),K43-M43,"")</f>
        <v/>
      </c>
      <c r="O43" s="18" t="n"/>
      <c r="P43" s="18" t="n"/>
      <c r="Q43" s="18" t="n"/>
      <c r="R43" s="18" t="n"/>
      <c r="S43" s="24">
        <f>IF(AND(J43&lt;&gt;"",R43&lt;&gt;""),(J43*Parametri!$B$19)/R43,"")</f>
        <v/>
      </c>
      <c r="T43" s="18" t="n"/>
      <c r="U43" s="25">
        <f>IF(D43&lt;&gt;"",D43-TODAY(),"")</f>
        <v/>
      </c>
      <c r="V43" s="26">
        <f>IF(U43="","",IF(U43&lt;0,"Scaduto",IF(U43&lt;=Parametri!$B$12,"In scadenza","OK")))</f>
        <v/>
      </c>
      <c r="W43" s="26">
        <f>IF(D43&lt;&gt;"",TEXT(D43,"mm/yyyy"),"")</f>
        <v/>
      </c>
      <c r="X43" s="26">
        <f>IF(D43="","","Q"&amp;INT((MONTH(D43)-1)/3)+1)</f>
        <v/>
      </c>
      <c r="Y43" s="25">
        <f>IF(D43&lt;&gt;"",YEAR(D43),"")</f>
        <v/>
      </c>
    </row>
    <row r="44" ht="18" customHeight="1">
      <c r="A44" s="18" t="n"/>
      <c r="B44" s="19" t="n"/>
      <c r="C44" s="19" t="n"/>
      <c r="D44" s="19" t="n"/>
      <c r="E44" s="18" t="n"/>
      <c r="F44" s="18" t="n"/>
      <c r="G44" s="18" t="n"/>
      <c r="H44" s="18" t="n"/>
      <c r="I44" s="18" t="n"/>
      <c r="J44" s="18" t="n"/>
      <c r="K44" s="21">
        <f>IF(AND(I44&lt;&gt;"",J44&lt;&gt;""),I44*J44,"")</f>
        <v/>
      </c>
      <c r="L44" s="22" t="n"/>
      <c r="M44" s="21">
        <f>IF(AND(K44&lt;&gt;"",L44&lt;&gt;""),K44*L44,"")</f>
        <v/>
      </c>
      <c r="N44" s="21">
        <f>IF(AND(K44&lt;&gt;"",M44&lt;&gt;""),K44-M44,"")</f>
        <v/>
      </c>
      <c r="O44" s="18" t="n"/>
      <c r="P44" s="18" t="n"/>
      <c r="Q44" s="18" t="n"/>
      <c r="R44" s="18" t="n"/>
      <c r="S44" s="24">
        <f>IF(AND(J44&lt;&gt;"",R44&lt;&gt;""),(J44*Parametri!$B$19)/R44,"")</f>
        <v/>
      </c>
      <c r="T44" s="18" t="n"/>
      <c r="U44" s="25">
        <f>IF(D44&lt;&gt;"",D44-TODAY(),"")</f>
        <v/>
      </c>
      <c r="V44" s="26">
        <f>IF(U44="","",IF(U44&lt;0,"Scaduto",IF(U44&lt;=Parametri!$B$12,"In scadenza","OK")))</f>
        <v/>
      </c>
      <c r="W44" s="26">
        <f>IF(D44&lt;&gt;"",TEXT(D44,"mm/yyyy"),"")</f>
        <v/>
      </c>
      <c r="X44" s="26">
        <f>IF(D44="","","Q"&amp;INT((MONTH(D44)-1)/3)+1)</f>
        <v/>
      </c>
      <c r="Y44" s="25">
        <f>IF(D44&lt;&gt;"",YEAR(D44),"")</f>
        <v/>
      </c>
    </row>
    <row r="45" ht="18" customHeight="1">
      <c r="A45" s="18" t="n"/>
      <c r="B45" s="19" t="n"/>
      <c r="C45" s="19" t="n"/>
      <c r="D45" s="19" t="n"/>
      <c r="E45" s="18" t="n"/>
      <c r="F45" s="18" t="n"/>
      <c r="G45" s="18" t="n"/>
      <c r="H45" s="18" t="n"/>
      <c r="I45" s="18" t="n"/>
      <c r="J45" s="18" t="n"/>
      <c r="K45" s="21">
        <f>IF(AND(I45&lt;&gt;"",J45&lt;&gt;""),I45*J45,"")</f>
        <v/>
      </c>
      <c r="L45" s="22" t="n"/>
      <c r="M45" s="21">
        <f>IF(AND(K45&lt;&gt;"",L45&lt;&gt;""),K45*L45,"")</f>
        <v/>
      </c>
      <c r="N45" s="21">
        <f>IF(AND(K45&lt;&gt;"",M45&lt;&gt;""),K45-M45,"")</f>
        <v/>
      </c>
      <c r="O45" s="18" t="n"/>
      <c r="P45" s="18" t="n"/>
      <c r="Q45" s="18" t="n"/>
      <c r="R45" s="18" t="n"/>
      <c r="S45" s="24">
        <f>IF(AND(J45&lt;&gt;"",R45&lt;&gt;""),(J45*Parametri!$B$19)/R45,"")</f>
        <v/>
      </c>
      <c r="T45" s="18" t="n"/>
      <c r="U45" s="25">
        <f>IF(D45&lt;&gt;"",D45-TODAY(),"")</f>
        <v/>
      </c>
      <c r="V45" s="26">
        <f>IF(U45="","",IF(U45&lt;0,"Scaduto",IF(U45&lt;=Parametri!$B$12,"In scadenza","OK")))</f>
        <v/>
      </c>
      <c r="W45" s="26">
        <f>IF(D45&lt;&gt;"",TEXT(D45,"mm/yyyy"),"")</f>
        <v/>
      </c>
      <c r="X45" s="26">
        <f>IF(D45="","","Q"&amp;INT((MONTH(D45)-1)/3)+1)</f>
        <v/>
      </c>
      <c r="Y45" s="25">
        <f>IF(D45&lt;&gt;"",YEAR(D45),"")</f>
        <v/>
      </c>
    </row>
    <row r="46" ht="18" customHeight="1">
      <c r="A46" s="18" t="n"/>
      <c r="B46" s="19" t="n"/>
      <c r="C46" s="19" t="n"/>
      <c r="D46" s="19" t="n"/>
      <c r="E46" s="18" t="n"/>
      <c r="F46" s="18" t="n"/>
      <c r="G46" s="18" t="n"/>
      <c r="H46" s="18" t="n"/>
      <c r="I46" s="18" t="n"/>
      <c r="J46" s="18" t="n"/>
      <c r="K46" s="21">
        <f>IF(AND(I46&lt;&gt;"",J46&lt;&gt;""),I46*J46,"")</f>
        <v/>
      </c>
      <c r="L46" s="22" t="n"/>
      <c r="M46" s="21">
        <f>IF(AND(K46&lt;&gt;"",L46&lt;&gt;""),K46*L46,"")</f>
        <v/>
      </c>
      <c r="N46" s="21">
        <f>IF(AND(K46&lt;&gt;"",M46&lt;&gt;""),K46-M46,"")</f>
        <v/>
      </c>
      <c r="O46" s="18" t="n"/>
      <c r="P46" s="18" t="n"/>
      <c r="Q46" s="18" t="n"/>
      <c r="R46" s="18" t="n"/>
      <c r="S46" s="24">
        <f>IF(AND(J46&lt;&gt;"",R46&lt;&gt;""),(J46*Parametri!$B$19)/R46,"")</f>
        <v/>
      </c>
      <c r="T46" s="18" t="n"/>
      <c r="U46" s="25">
        <f>IF(D46&lt;&gt;"",D46-TODAY(),"")</f>
        <v/>
      </c>
      <c r="V46" s="26">
        <f>IF(U46="","",IF(U46&lt;0,"Scaduto",IF(U46&lt;=Parametri!$B$12,"In scadenza","OK")))</f>
        <v/>
      </c>
      <c r="W46" s="26">
        <f>IF(D46&lt;&gt;"",TEXT(D46,"mm/yyyy"),"")</f>
        <v/>
      </c>
      <c r="X46" s="26">
        <f>IF(D46="","","Q"&amp;INT((MONTH(D46)-1)/3)+1)</f>
        <v/>
      </c>
      <c r="Y46" s="25">
        <f>IF(D46&lt;&gt;"",YEAR(D46),"")</f>
        <v/>
      </c>
    </row>
    <row r="47" ht="18" customHeight="1">
      <c r="A47" s="18" t="n"/>
      <c r="B47" s="19" t="n"/>
      <c r="C47" s="19" t="n"/>
      <c r="D47" s="19" t="n"/>
      <c r="E47" s="18" t="n"/>
      <c r="F47" s="18" t="n"/>
      <c r="G47" s="18" t="n"/>
      <c r="H47" s="18" t="n"/>
      <c r="I47" s="18" t="n"/>
      <c r="J47" s="18" t="n"/>
      <c r="K47" s="21">
        <f>IF(AND(I47&lt;&gt;"",J47&lt;&gt;""),I47*J47,"")</f>
        <v/>
      </c>
      <c r="L47" s="22" t="n"/>
      <c r="M47" s="21">
        <f>IF(AND(K47&lt;&gt;"",L47&lt;&gt;""),K47*L47,"")</f>
        <v/>
      </c>
      <c r="N47" s="21">
        <f>IF(AND(K47&lt;&gt;"",M47&lt;&gt;""),K47-M47,"")</f>
        <v/>
      </c>
      <c r="O47" s="18" t="n"/>
      <c r="P47" s="18" t="n"/>
      <c r="Q47" s="18" t="n"/>
      <c r="R47" s="18" t="n"/>
      <c r="S47" s="24">
        <f>IF(AND(J47&lt;&gt;"",R47&lt;&gt;""),(J47*Parametri!$B$19)/R47,"")</f>
        <v/>
      </c>
      <c r="T47" s="18" t="n"/>
      <c r="U47" s="25">
        <f>IF(D47&lt;&gt;"",D47-TODAY(),"")</f>
        <v/>
      </c>
      <c r="V47" s="26">
        <f>IF(U47="","",IF(U47&lt;0,"Scaduto",IF(U47&lt;=Parametri!$B$12,"In scadenza","OK")))</f>
        <v/>
      </c>
      <c r="W47" s="26">
        <f>IF(D47&lt;&gt;"",TEXT(D47,"mm/yyyy"),"")</f>
        <v/>
      </c>
      <c r="X47" s="26">
        <f>IF(D47="","","Q"&amp;INT((MONTH(D47)-1)/3)+1)</f>
        <v/>
      </c>
      <c r="Y47" s="25">
        <f>IF(D47&lt;&gt;"",YEAR(D47),"")</f>
        <v/>
      </c>
    </row>
    <row r="48" ht="18" customHeight="1">
      <c r="A48" s="18" t="n"/>
      <c r="B48" s="19" t="n"/>
      <c r="C48" s="19" t="n"/>
      <c r="D48" s="19" t="n"/>
      <c r="E48" s="18" t="n"/>
      <c r="F48" s="18" t="n"/>
      <c r="G48" s="18" t="n"/>
      <c r="H48" s="18" t="n"/>
      <c r="I48" s="18" t="n"/>
      <c r="J48" s="18" t="n"/>
      <c r="K48" s="21">
        <f>IF(AND(I48&lt;&gt;"",J48&lt;&gt;""),I48*J48,"")</f>
        <v/>
      </c>
      <c r="L48" s="22" t="n"/>
      <c r="M48" s="21">
        <f>IF(AND(K48&lt;&gt;"",L48&lt;&gt;""),K48*L48,"")</f>
        <v/>
      </c>
      <c r="N48" s="21">
        <f>IF(AND(K48&lt;&gt;"",M48&lt;&gt;""),K48-M48,"")</f>
        <v/>
      </c>
      <c r="O48" s="18" t="n"/>
      <c r="P48" s="18" t="n"/>
      <c r="Q48" s="18" t="n"/>
      <c r="R48" s="18" t="n"/>
      <c r="S48" s="24">
        <f>IF(AND(J48&lt;&gt;"",R48&lt;&gt;""),(J48*Parametri!$B$19)/R48,"")</f>
        <v/>
      </c>
      <c r="T48" s="18" t="n"/>
      <c r="U48" s="25">
        <f>IF(D48&lt;&gt;"",D48-TODAY(),"")</f>
        <v/>
      </c>
      <c r="V48" s="26">
        <f>IF(U48="","",IF(U48&lt;0,"Scaduto",IF(U48&lt;=Parametri!$B$12,"In scadenza","OK")))</f>
        <v/>
      </c>
      <c r="W48" s="26">
        <f>IF(D48&lt;&gt;"",TEXT(D48,"mm/yyyy"),"")</f>
        <v/>
      </c>
      <c r="X48" s="26">
        <f>IF(D48="","","Q"&amp;INT((MONTH(D48)-1)/3)+1)</f>
        <v/>
      </c>
      <c r="Y48" s="25">
        <f>IF(D48&lt;&gt;"",YEAR(D48),"")</f>
        <v/>
      </c>
    </row>
    <row r="49" ht="18" customHeight="1">
      <c r="A49" s="18" t="n"/>
      <c r="B49" s="19" t="n"/>
      <c r="C49" s="19" t="n"/>
      <c r="D49" s="19" t="n"/>
      <c r="E49" s="18" t="n"/>
      <c r="F49" s="18" t="n"/>
      <c r="G49" s="18" t="n"/>
      <c r="H49" s="18" t="n"/>
      <c r="I49" s="18" t="n"/>
      <c r="J49" s="18" t="n"/>
      <c r="K49" s="21">
        <f>IF(AND(I49&lt;&gt;"",J49&lt;&gt;""),I49*J49,"")</f>
        <v/>
      </c>
      <c r="L49" s="22" t="n"/>
      <c r="M49" s="21">
        <f>IF(AND(K49&lt;&gt;"",L49&lt;&gt;""),K49*L49,"")</f>
        <v/>
      </c>
      <c r="N49" s="21">
        <f>IF(AND(K49&lt;&gt;"",M49&lt;&gt;""),K49-M49,"")</f>
        <v/>
      </c>
      <c r="O49" s="18" t="n"/>
      <c r="P49" s="18" t="n"/>
      <c r="Q49" s="18" t="n"/>
      <c r="R49" s="18" t="n"/>
      <c r="S49" s="24">
        <f>IF(AND(J49&lt;&gt;"",R49&lt;&gt;""),(J49*Parametri!$B$19)/R49,"")</f>
        <v/>
      </c>
      <c r="T49" s="18" t="n"/>
      <c r="U49" s="25">
        <f>IF(D49&lt;&gt;"",D49-TODAY(),"")</f>
        <v/>
      </c>
      <c r="V49" s="26">
        <f>IF(U49="","",IF(U49&lt;0,"Scaduto",IF(U49&lt;=Parametri!$B$12,"In scadenza","OK")))</f>
        <v/>
      </c>
      <c r="W49" s="26">
        <f>IF(D49&lt;&gt;"",TEXT(D49,"mm/yyyy"),"")</f>
        <v/>
      </c>
      <c r="X49" s="26">
        <f>IF(D49="","","Q"&amp;INT((MONTH(D49)-1)/3)+1)</f>
        <v/>
      </c>
      <c r="Y49" s="25">
        <f>IF(D49&lt;&gt;"",YEAR(D49),"")</f>
        <v/>
      </c>
    </row>
    <row r="50" ht="18" customHeight="1">
      <c r="A50" s="18" t="n"/>
      <c r="B50" s="19" t="n"/>
      <c r="C50" s="19" t="n"/>
      <c r="D50" s="19" t="n"/>
      <c r="E50" s="18" t="n"/>
      <c r="F50" s="18" t="n"/>
      <c r="G50" s="18" t="n"/>
      <c r="H50" s="18" t="n"/>
      <c r="I50" s="18" t="n"/>
      <c r="J50" s="18" t="n"/>
      <c r="K50" s="21">
        <f>IF(AND(I50&lt;&gt;"",J50&lt;&gt;""),I50*J50,"")</f>
        <v/>
      </c>
      <c r="L50" s="22" t="n"/>
      <c r="M50" s="21">
        <f>IF(AND(K50&lt;&gt;"",L50&lt;&gt;""),K50*L50,"")</f>
        <v/>
      </c>
      <c r="N50" s="21">
        <f>IF(AND(K50&lt;&gt;"",M50&lt;&gt;""),K50-M50,"")</f>
        <v/>
      </c>
      <c r="O50" s="18" t="n"/>
      <c r="P50" s="18" t="n"/>
      <c r="Q50" s="18" t="n"/>
      <c r="R50" s="18" t="n"/>
      <c r="S50" s="24">
        <f>IF(AND(J50&lt;&gt;"",R50&lt;&gt;""),(J50*Parametri!$B$19)/R50,"")</f>
        <v/>
      </c>
      <c r="T50" s="18" t="n"/>
      <c r="U50" s="25">
        <f>IF(D50&lt;&gt;"",D50-TODAY(),"")</f>
        <v/>
      </c>
      <c r="V50" s="26">
        <f>IF(U50="","",IF(U50&lt;0,"Scaduto",IF(U50&lt;=Parametri!$B$12,"In scadenza","OK")))</f>
        <v/>
      </c>
      <c r="W50" s="26">
        <f>IF(D50&lt;&gt;"",TEXT(D50,"mm/yyyy"),"")</f>
        <v/>
      </c>
      <c r="X50" s="26">
        <f>IF(D50="","","Q"&amp;INT((MONTH(D50)-1)/3)+1)</f>
        <v/>
      </c>
      <c r="Y50" s="25">
        <f>IF(D50&lt;&gt;"",YEAR(D50),"")</f>
        <v/>
      </c>
    </row>
    <row r="51" ht="18" customHeight="1">
      <c r="A51" s="18" t="n"/>
      <c r="B51" s="19" t="n"/>
      <c r="C51" s="19" t="n"/>
      <c r="D51" s="19" t="n"/>
      <c r="E51" s="18" t="n"/>
      <c r="F51" s="18" t="n"/>
      <c r="G51" s="18" t="n"/>
      <c r="H51" s="18" t="n"/>
      <c r="I51" s="18" t="n"/>
      <c r="J51" s="18" t="n"/>
      <c r="K51" s="21">
        <f>IF(AND(I51&lt;&gt;"",J51&lt;&gt;""),I51*J51,"")</f>
        <v/>
      </c>
      <c r="L51" s="22" t="n"/>
      <c r="M51" s="21">
        <f>IF(AND(K51&lt;&gt;"",L51&lt;&gt;""),K51*L51,"")</f>
        <v/>
      </c>
      <c r="N51" s="21">
        <f>IF(AND(K51&lt;&gt;"",M51&lt;&gt;""),K51-M51,"")</f>
        <v/>
      </c>
      <c r="O51" s="18" t="n"/>
      <c r="P51" s="18" t="n"/>
      <c r="Q51" s="18" t="n"/>
      <c r="R51" s="18" t="n"/>
      <c r="S51" s="24">
        <f>IF(AND(J51&lt;&gt;"",R51&lt;&gt;""),(J51*Parametri!$B$19)/R51,"")</f>
        <v/>
      </c>
      <c r="T51" s="18" t="n"/>
      <c r="U51" s="25">
        <f>IF(D51&lt;&gt;"",D51-TODAY(),"")</f>
        <v/>
      </c>
      <c r="V51" s="26">
        <f>IF(U51="","",IF(U51&lt;0,"Scaduto",IF(U51&lt;=Parametri!$B$12,"In scadenza","OK")))</f>
        <v/>
      </c>
      <c r="W51" s="26">
        <f>IF(D51&lt;&gt;"",TEXT(D51,"mm/yyyy"),"")</f>
        <v/>
      </c>
      <c r="X51" s="26">
        <f>IF(D51="","","Q"&amp;INT((MONTH(D51)-1)/3)+1)</f>
        <v/>
      </c>
      <c r="Y51" s="25">
        <f>IF(D51&lt;&gt;"",YEAR(D51),"")</f>
        <v/>
      </c>
    </row>
    <row r="52" ht="18" customHeight="1">
      <c r="A52" s="18" t="n"/>
      <c r="B52" s="19" t="n"/>
      <c r="C52" s="19" t="n"/>
      <c r="D52" s="19" t="n"/>
      <c r="E52" s="18" t="n"/>
      <c r="F52" s="18" t="n"/>
      <c r="G52" s="18" t="n"/>
      <c r="H52" s="18" t="n"/>
      <c r="I52" s="18" t="n"/>
      <c r="J52" s="18" t="n"/>
      <c r="K52" s="21">
        <f>IF(AND(I52&lt;&gt;"",J52&lt;&gt;""),I52*J52,"")</f>
        <v/>
      </c>
      <c r="L52" s="22" t="n"/>
      <c r="M52" s="21">
        <f>IF(AND(K52&lt;&gt;"",L52&lt;&gt;""),K52*L52,"")</f>
        <v/>
      </c>
      <c r="N52" s="21">
        <f>IF(AND(K52&lt;&gt;"",M52&lt;&gt;""),K52-M52,"")</f>
        <v/>
      </c>
      <c r="O52" s="18" t="n"/>
      <c r="P52" s="18" t="n"/>
      <c r="Q52" s="18" t="n"/>
      <c r="R52" s="18" t="n"/>
      <c r="S52" s="24">
        <f>IF(AND(J52&lt;&gt;"",R52&lt;&gt;""),(J52*Parametri!$B$19)/R52,"")</f>
        <v/>
      </c>
      <c r="T52" s="18" t="n"/>
      <c r="U52" s="25">
        <f>IF(D52&lt;&gt;"",D52-TODAY(),"")</f>
        <v/>
      </c>
      <c r="V52" s="26">
        <f>IF(U52="","",IF(U52&lt;0,"Scaduto",IF(U52&lt;=Parametri!$B$12,"In scadenza","OK")))</f>
        <v/>
      </c>
      <c r="W52" s="26">
        <f>IF(D52&lt;&gt;"",TEXT(D52,"mm/yyyy"),"")</f>
        <v/>
      </c>
      <c r="X52" s="26">
        <f>IF(D52="","","Q"&amp;INT((MONTH(D52)-1)/3)+1)</f>
        <v/>
      </c>
      <c r="Y52" s="25">
        <f>IF(D52&lt;&gt;"",YEAR(D52),"")</f>
        <v/>
      </c>
    </row>
    <row r="53" ht="18" customHeight="1">
      <c r="A53" s="18" t="n"/>
      <c r="B53" s="19" t="n"/>
      <c r="C53" s="19" t="n"/>
      <c r="D53" s="19" t="n"/>
      <c r="E53" s="18" t="n"/>
      <c r="F53" s="18" t="n"/>
      <c r="G53" s="18" t="n"/>
      <c r="H53" s="18" t="n"/>
      <c r="I53" s="18" t="n"/>
      <c r="J53" s="18" t="n"/>
      <c r="K53" s="21">
        <f>IF(AND(I53&lt;&gt;"",J53&lt;&gt;""),I53*J53,"")</f>
        <v/>
      </c>
      <c r="L53" s="22" t="n"/>
      <c r="M53" s="21">
        <f>IF(AND(K53&lt;&gt;"",L53&lt;&gt;""),K53*L53,"")</f>
        <v/>
      </c>
      <c r="N53" s="21">
        <f>IF(AND(K53&lt;&gt;"",M53&lt;&gt;""),K53-M53,"")</f>
        <v/>
      </c>
      <c r="O53" s="18" t="n"/>
      <c r="P53" s="18" t="n"/>
      <c r="Q53" s="18" t="n"/>
      <c r="R53" s="18" t="n"/>
      <c r="S53" s="24">
        <f>IF(AND(J53&lt;&gt;"",R53&lt;&gt;""),(J53*Parametri!$B$19)/R53,"")</f>
        <v/>
      </c>
      <c r="T53" s="18" t="n"/>
      <c r="U53" s="25">
        <f>IF(D53&lt;&gt;"",D53-TODAY(),"")</f>
        <v/>
      </c>
      <c r="V53" s="26">
        <f>IF(U53="","",IF(U53&lt;0,"Scaduto",IF(U53&lt;=Parametri!$B$12,"In scadenza","OK")))</f>
        <v/>
      </c>
      <c r="W53" s="26">
        <f>IF(D53&lt;&gt;"",TEXT(D53,"mm/yyyy"),"")</f>
        <v/>
      </c>
      <c r="X53" s="26">
        <f>IF(D53="","","Q"&amp;INT((MONTH(D53)-1)/3)+1)</f>
        <v/>
      </c>
      <c r="Y53" s="25">
        <f>IF(D53&lt;&gt;"",YEAR(D53),"")</f>
        <v/>
      </c>
    </row>
    <row r="54" ht="18" customHeight="1">
      <c r="A54" s="18" t="n"/>
      <c r="B54" s="19" t="n"/>
      <c r="C54" s="19" t="n"/>
      <c r="D54" s="19" t="n"/>
      <c r="E54" s="18" t="n"/>
      <c r="F54" s="18" t="n"/>
      <c r="G54" s="18" t="n"/>
      <c r="H54" s="18" t="n"/>
      <c r="I54" s="18" t="n"/>
      <c r="J54" s="18" t="n"/>
      <c r="K54" s="21">
        <f>IF(AND(I54&lt;&gt;"",J54&lt;&gt;""),I54*J54,"")</f>
        <v/>
      </c>
      <c r="L54" s="22" t="n"/>
      <c r="M54" s="21">
        <f>IF(AND(K54&lt;&gt;"",L54&lt;&gt;""),K54*L54,"")</f>
        <v/>
      </c>
      <c r="N54" s="21">
        <f>IF(AND(K54&lt;&gt;"",M54&lt;&gt;""),K54-M54,"")</f>
        <v/>
      </c>
      <c r="O54" s="18" t="n"/>
      <c r="P54" s="18" t="n"/>
      <c r="Q54" s="18" t="n"/>
      <c r="R54" s="18" t="n"/>
      <c r="S54" s="24">
        <f>IF(AND(J54&lt;&gt;"",R54&lt;&gt;""),(J54*Parametri!$B$19)/R54,"")</f>
        <v/>
      </c>
      <c r="T54" s="18" t="n"/>
      <c r="U54" s="25">
        <f>IF(D54&lt;&gt;"",D54-TODAY(),"")</f>
        <v/>
      </c>
      <c r="V54" s="26">
        <f>IF(U54="","",IF(U54&lt;0,"Scaduto",IF(U54&lt;=Parametri!$B$12,"In scadenza","OK")))</f>
        <v/>
      </c>
      <c r="W54" s="26">
        <f>IF(D54&lt;&gt;"",TEXT(D54,"mm/yyyy"),"")</f>
        <v/>
      </c>
      <c r="X54" s="26">
        <f>IF(D54="","","Q"&amp;INT((MONTH(D54)-1)/3)+1)</f>
        <v/>
      </c>
      <c r="Y54" s="25">
        <f>IF(D54&lt;&gt;"",YEAR(D54),"")</f>
        <v/>
      </c>
    </row>
    <row r="55" ht="18" customHeight="1">
      <c r="A55" s="18" t="n"/>
      <c r="B55" s="19" t="n"/>
      <c r="C55" s="19" t="n"/>
      <c r="D55" s="19" t="n"/>
      <c r="E55" s="18" t="n"/>
      <c r="F55" s="18" t="n"/>
      <c r="G55" s="18" t="n"/>
      <c r="H55" s="18" t="n"/>
      <c r="I55" s="18" t="n"/>
      <c r="J55" s="18" t="n"/>
      <c r="K55" s="21">
        <f>IF(AND(I55&lt;&gt;"",J55&lt;&gt;""),I55*J55,"")</f>
        <v/>
      </c>
      <c r="L55" s="22" t="n"/>
      <c r="M55" s="21">
        <f>IF(AND(K55&lt;&gt;"",L55&lt;&gt;""),K55*L55,"")</f>
        <v/>
      </c>
      <c r="N55" s="21">
        <f>IF(AND(K55&lt;&gt;"",M55&lt;&gt;""),K55-M55,"")</f>
        <v/>
      </c>
      <c r="O55" s="18" t="n"/>
      <c r="P55" s="18" t="n"/>
      <c r="Q55" s="18" t="n"/>
      <c r="R55" s="18" t="n"/>
      <c r="S55" s="24">
        <f>IF(AND(J55&lt;&gt;"",R55&lt;&gt;""),(J55*Parametri!$B$19)/R55,"")</f>
        <v/>
      </c>
      <c r="T55" s="18" t="n"/>
      <c r="U55" s="25">
        <f>IF(D55&lt;&gt;"",D55-TODAY(),"")</f>
        <v/>
      </c>
      <c r="V55" s="26">
        <f>IF(U55="","",IF(U55&lt;0,"Scaduto",IF(U55&lt;=Parametri!$B$12,"In scadenza","OK")))</f>
        <v/>
      </c>
      <c r="W55" s="26">
        <f>IF(D55&lt;&gt;"",TEXT(D55,"mm/yyyy"),"")</f>
        <v/>
      </c>
      <c r="X55" s="26">
        <f>IF(D55="","","Q"&amp;INT((MONTH(D55)-1)/3)+1)</f>
        <v/>
      </c>
      <c r="Y55" s="25">
        <f>IF(D55&lt;&gt;"",YEAR(D55),"")</f>
        <v/>
      </c>
    </row>
    <row r="56" ht="18" customHeight="1">
      <c r="A56" s="18" t="n"/>
      <c r="B56" s="19" t="n"/>
      <c r="C56" s="19" t="n"/>
      <c r="D56" s="19" t="n"/>
      <c r="E56" s="18" t="n"/>
      <c r="F56" s="18" t="n"/>
      <c r="G56" s="18" t="n"/>
      <c r="H56" s="18" t="n"/>
      <c r="I56" s="18" t="n"/>
      <c r="J56" s="18" t="n"/>
      <c r="K56" s="21">
        <f>IF(AND(I56&lt;&gt;"",J56&lt;&gt;""),I56*J56,"")</f>
        <v/>
      </c>
      <c r="L56" s="22" t="n"/>
      <c r="M56" s="21">
        <f>IF(AND(K56&lt;&gt;"",L56&lt;&gt;""),K56*L56,"")</f>
        <v/>
      </c>
      <c r="N56" s="21">
        <f>IF(AND(K56&lt;&gt;"",M56&lt;&gt;""),K56-M56,"")</f>
        <v/>
      </c>
      <c r="O56" s="18" t="n"/>
      <c r="P56" s="18" t="n"/>
      <c r="Q56" s="18" t="n"/>
      <c r="R56" s="18" t="n"/>
      <c r="S56" s="24">
        <f>IF(AND(J56&lt;&gt;"",R56&lt;&gt;""),(J56*Parametri!$B$19)/R56,"")</f>
        <v/>
      </c>
      <c r="T56" s="18" t="n"/>
      <c r="U56" s="25">
        <f>IF(D56&lt;&gt;"",D56-TODAY(),"")</f>
        <v/>
      </c>
      <c r="V56" s="26">
        <f>IF(U56="","",IF(U56&lt;0,"Scaduto",IF(U56&lt;=Parametri!$B$12,"In scadenza","OK")))</f>
        <v/>
      </c>
      <c r="W56" s="26">
        <f>IF(D56&lt;&gt;"",TEXT(D56,"mm/yyyy"),"")</f>
        <v/>
      </c>
      <c r="X56" s="26">
        <f>IF(D56="","","Q"&amp;INT((MONTH(D56)-1)/3)+1)</f>
        <v/>
      </c>
      <c r="Y56" s="25">
        <f>IF(D56&lt;&gt;"",YEAR(D56),"")</f>
        <v/>
      </c>
    </row>
    <row r="57" ht="18" customHeight="1">
      <c r="A57" s="18" t="n"/>
      <c r="B57" s="19" t="n"/>
      <c r="C57" s="19" t="n"/>
      <c r="D57" s="19" t="n"/>
      <c r="E57" s="18" t="n"/>
      <c r="F57" s="18" t="n"/>
      <c r="G57" s="18" t="n"/>
      <c r="H57" s="18" t="n"/>
      <c r="I57" s="18" t="n"/>
      <c r="J57" s="18" t="n"/>
      <c r="K57" s="21">
        <f>IF(AND(I57&lt;&gt;"",J57&lt;&gt;""),I57*J57,"")</f>
        <v/>
      </c>
      <c r="L57" s="22" t="n"/>
      <c r="M57" s="21">
        <f>IF(AND(K57&lt;&gt;"",L57&lt;&gt;""),K57*L57,"")</f>
        <v/>
      </c>
      <c r="N57" s="21">
        <f>IF(AND(K57&lt;&gt;"",M57&lt;&gt;""),K57-M57,"")</f>
        <v/>
      </c>
      <c r="O57" s="18" t="n"/>
      <c r="P57" s="18" t="n"/>
      <c r="Q57" s="18" t="n"/>
      <c r="R57" s="18" t="n"/>
      <c r="S57" s="24">
        <f>IF(AND(J57&lt;&gt;"",R57&lt;&gt;""),(J57*Parametri!$B$19)/R57,"")</f>
        <v/>
      </c>
      <c r="T57" s="18" t="n"/>
      <c r="U57" s="25">
        <f>IF(D57&lt;&gt;"",D57-TODAY(),"")</f>
        <v/>
      </c>
      <c r="V57" s="26">
        <f>IF(U57="","",IF(U57&lt;0,"Scaduto",IF(U57&lt;=Parametri!$B$12,"In scadenza","OK")))</f>
        <v/>
      </c>
      <c r="W57" s="26">
        <f>IF(D57&lt;&gt;"",TEXT(D57,"mm/yyyy"),"")</f>
        <v/>
      </c>
      <c r="X57" s="26">
        <f>IF(D57="","","Q"&amp;INT((MONTH(D57)-1)/3)+1)</f>
        <v/>
      </c>
      <c r="Y57" s="25">
        <f>IF(D57&lt;&gt;"",YEAR(D57),"")</f>
        <v/>
      </c>
    </row>
    <row r="58" ht="18" customHeight="1">
      <c r="A58" s="18" t="n"/>
      <c r="B58" s="19" t="n"/>
      <c r="C58" s="19" t="n"/>
      <c r="D58" s="19" t="n"/>
      <c r="E58" s="18" t="n"/>
      <c r="F58" s="18" t="n"/>
      <c r="G58" s="18" t="n"/>
      <c r="H58" s="18" t="n"/>
      <c r="I58" s="18" t="n"/>
      <c r="J58" s="18" t="n"/>
      <c r="K58" s="21">
        <f>IF(AND(I58&lt;&gt;"",J58&lt;&gt;""),I58*J58,"")</f>
        <v/>
      </c>
      <c r="L58" s="22" t="n"/>
      <c r="M58" s="21">
        <f>IF(AND(K58&lt;&gt;"",L58&lt;&gt;""),K58*L58,"")</f>
        <v/>
      </c>
      <c r="N58" s="21">
        <f>IF(AND(K58&lt;&gt;"",M58&lt;&gt;""),K58-M58,"")</f>
        <v/>
      </c>
      <c r="O58" s="18" t="n"/>
      <c r="P58" s="18" t="n"/>
      <c r="Q58" s="18" t="n"/>
      <c r="R58" s="18" t="n"/>
      <c r="S58" s="24">
        <f>IF(AND(J58&lt;&gt;"",R58&lt;&gt;""),(J58*Parametri!$B$19)/R58,"")</f>
        <v/>
      </c>
      <c r="T58" s="18" t="n"/>
      <c r="U58" s="25">
        <f>IF(D58&lt;&gt;"",D58-TODAY(),"")</f>
        <v/>
      </c>
      <c r="V58" s="26">
        <f>IF(U58="","",IF(U58&lt;0,"Scaduto",IF(U58&lt;=Parametri!$B$12,"In scadenza","OK")))</f>
        <v/>
      </c>
      <c r="W58" s="26">
        <f>IF(D58&lt;&gt;"",TEXT(D58,"mm/yyyy"),"")</f>
        <v/>
      </c>
      <c r="X58" s="26">
        <f>IF(D58="","","Q"&amp;INT((MONTH(D58)-1)/3)+1)</f>
        <v/>
      </c>
      <c r="Y58" s="25">
        <f>IF(D58&lt;&gt;"",YEAR(D58),"")</f>
        <v/>
      </c>
    </row>
    <row r="59" ht="18" customHeight="1">
      <c r="A59" s="18" t="n"/>
      <c r="B59" s="19" t="n"/>
      <c r="C59" s="19" t="n"/>
      <c r="D59" s="19" t="n"/>
      <c r="E59" s="18" t="n"/>
      <c r="F59" s="18" t="n"/>
      <c r="G59" s="18" t="n"/>
      <c r="H59" s="18" t="n"/>
      <c r="I59" s="18" t="n"/>
      <c r="J59" s="18" t="n"/>
      <c r="K59" s="21">
        <f>IF(AND(I59&lt;&gt;"",J59&lt;&gt;""),I59*J59,"")</f>
        <v/>
      </c>
      <c r="L59" s="22" t="n"/>
      <c r="M59" s="21">
        <f>IF(AND(K59&lt;&gt;"",L59&lt;&gt;""),K59*L59,"")</f>
        <v/>
      </c>
      <c r="N59" s="21">
        <f>IF(AND(K59&lt;&gt;"",M59&lt;&gt;""),K59-M59,"")</f>
        <v/>
      </c>
      <c r="O59" s="18" t="n"/>
      <c r="P59" s="18" t="n"/>
      <c r="Q59" s="18" t="n"/>
      <c r="R59" s="18" t="n"/>
      <c r="S59" s="24">
        <f>IF(AND(J59&lt;&gt;"",R59&lt;&gt;""),(J59*Parametri!$B$19)/R59,"")</f>
        <v/>
      </c>
      <c r="T59" s="18" t="n"/>
      <c r="U59" s="25">
        <f>IF(D59&lt;&gt;"",D59-TODAY(),"")</f>
        <v/>
      </c>
      <c r="V59" s="26">
        <f>IF(U59="","",IF(U59&lt;0,"Scaduto",IF(U59&lt;=Parametri!$B$12,"In scadenza","OK")))</f>
        <v/>
      </c>
      <c r="W59" s="26">
        <f>IF(D59&lt;&gt;"",TEXT(D59,"mm/yyyy"),"")</f>
        <v/>
      </c>
      <c r="X59" s="26">
        <f>IF(D59="","","Q"&amp;INT((MONTH(D59)-1)/3)+1)</f>
        <v/>
      </c>
      <c r="Y59" s="25">
        <f>IF(D59&lt;&gt;"",YEAR(D59),"")</f>
        <v/>
      </c>
    </row>
    <row r="60" ht="18" customHeight="1">
      <c r="A60" s="18" t="n"/>
      <c r="B60" s="19" t="n"/>
      <c r="C60" s="19" t="n"/>
      <c r="D60" s="19" t="n"/>
      <c r="E60" s="18" t="n"/>
      <c r="F60" s="18" t="n"/>
      <c r="G60" s="18" t="n"/>
      <c r="H60" s="18" t="n"/>
      <c r="I60" s="18" t="n"/>
      <c r="J60" s="18" t="n"/>
      <c r="K60" s="21">
        <f>IF(AND(I60&lt;&gt;"",J60&lt;&gt;""),I60*J60,"")</f>
        <v/>
      </c>
      <c r="L60" s="22" t="n"/>
      <c r="M60" s="21">
        <f>IF(AND(K60&lt;&gt;"",L60&lt;&gt;""),K60*L60,"")</f>
        <v/>
      </c>
      <c r="N60" s="21">
        <f>IF(AND(K60&lt;&gt;"",M60&lt;&gt;""),K60-M60,"")</f>
        <v/>
      </c>
      <c r="O60" s="18" t="n"/>
      <c r="P60" s="18" t="n"/>
      <c r="Q60" s="18" t="n"/>
      <c r="R60" s="18" t="n"/>
      <c r="S60" s="24">
        <f>IF(AND(J60&lt;&gt;"",R60&lt;&gt;""),(J60*Parametri!$B$19)/R60,"")</f>
        <v/>
      </c>
      <c r="T60" s="18" t="n"/>
      <c r="U60" s="25">
        <f>IF(D60&lt;&gt;"",D60-TODAY(),"")</f>
        <v/>
      </c>
      <c r="V60" s="26">
        <f>IF(U60="","",IF(U60&lt;0,"Scaduto",IF(U60&lt;=Parametri!$B$12,"In scadenza","OK")))</f>
        <v/>
      </c>
      <c r="W60" s="26">
        <f>IF(D60&lt;&gt;"",TEXT(D60,"mm/yyyy"),"")</f>
        <v/>
      </c>
      <c r="X60" s="26">
        <f>IF(D60="","","Q"&amp;INT((MONTH(D60)-1)/3)+1)</f>
        <v/>
      </c>
      <c r="Y60" s="25">
        <f>IF(D60&lt;&gt;"",YEAR(D60),"")</f>
        <v/>
      </c>
    </row>
    <row r="61" ht="18" customHeight="1">
      <c r="A61" s="18" t="n"/>
      <c r="B61" s="19" t="n"/>
      <c r="C61" s="19" t="n"/>
      <c r="D61" s="19" t="n"/>
      <c r="E61" s="18" t="n"/>
      <c r="F61" s="18" t="n"/>
      <c r="G61" s="18" t="n"/>
      <c r="H61" s="18" t="n"/>
      <c r="I61" s="18" t="n"/>
      <c r="J61" s="18" t="n"/>
      <c r="K61" s="21">
        <f>IF(AND(I61&lt;&gt;"",J61&lt;&gt;""),I61*J61,"")</f>
        <v/>
      </c>
      <c r="L61" s="22" t="n"/>
      <c r="M61" s="21">
        <f>IF(AND(K61&lt;&gt;"",L61&lt;&gt;""),K61*L61,"")</f>
        <v/>
      </c>
      <c r="N61" s="21">
        <f>IF(AND(K61&lt;&gt;"",M61&lt;&gt;""),K61-M61,"")</f>
        <v/>
      </c>
      <c r="O61" s="18" t="n"/>
      <c r="P61" s="18" t="n"/>
      <c r="Q61" s="18" t="n"/>
      <c r="R61" s="18" t="n"/>
      <c r="S61" s="24">
        <f>IF(AND(J61&lt;&gt;"",R61&lt;&gt;""),(J61*Parametri!$B$19)/R61,"")</f>
        <v/>
      </c>
      <c r="T61" s="18" t="n"/>
      <c r="U61" s="25">
        <f>IF(D61&lt;&gt;"",D61-TODAY(),"")</f>
        <v/>
      </c>
      <c r="V61" s="26">
        <f>IF(U61="","",IF(U61&lt;0,"Scaduto",IF(U61&lt;=Parametri!$B$12,"In scadenza","OK")))</f>
        <v/>
      </c>
      <c r="W61" s="26">
        <f>IF(D61&lt;&gt;"",TEXT(D61,"mm/yyyy"),"")</f>
        <v/>
      </c>
      <c r="X61" s="26">
        <f>IF(D61="","","Q"&amp;INT((MONTH(D61)-1)/3)+1)</f>
        <v/>
      </c>
      <c r="Y61" s="25">
        <f>IF(D61&lt;&gt;"",YEAR(D61),"")</f>
        <v/>
      </c>
    </row>
    <row r="62" ht="18" customHeight="1">
      <c r="A62" s="18" t="n"/>
      <c r="B62" s="19" t="n"/>
      <c r="C62" s="19" t="n"/>
      <c r="D62" s="19" t="n"/>
      <c r="E62" s="18" t="n"/>
      <c r="F62" s="18" t="n"/>
      <c r="G62" s="18" t="n"/>
      <c r="H62" s="18" t="n"/>
      <c r="I62" s="18" t="n"/>
      <c r="J62" s="18" t="n"/>
      <c r="K62" s="21">
        <f>IF(AND(I62&lt;&gt;"",J62&lt;&gt;""),I62*J62,"")</f>
        <v/>
      </c>
      <c r="L62" s="22" t="n"/>
      <c r="M62" s="21">
        <f>IF(AND(K62&lt;&gt;"",L62&lt;&gt;""),K62*L62,"")</f>
        <v/>
      </c>
      <c r="N62" s="21">
        <f>IF(AND(K62&lt;&gt;"",M62&lt;&gt;""),K62-M62,"")</f>
        <v/>
      </c>
      <c r="O62" s="18" t="n"/>
      <c r="P62" s="18" t="n"/>
      <c r="Q62" s="18" t="n"/>
      <c r="R62" s="18" t="n"/>
      <c r="S62" s="24">
        <f>IF(AND(J62&lt;&gt;"",R62&lt;&gt;""),(J62*Parametri!$B$19)/R62,"")</f>
        <v/>
      </c>
      <c r="T62" s="18" t="n"/>
      <c r="U62" s="25">
        <f>IF(D62&lt;&gt;"",D62-TODAY(),"")</f>
        <v/>
      </c>
      <c r="V62" s="26">
        <f>IF(U62="","",IF(U62&lt;0,"Scaduto",IF(U62&lt;=Parametri!$B$12,"In scadenza","OK")))</f>
        <v/>
      </c>
      <c r="W62" s="26">
        <f>IF(D62&lt;&gt;"",TEXT(D62,"mm/yyyy"),"")</f>
        <v/>
      </c>
      <c r="X62" s="26">
        <f>IF(D62="","","Q"&amp;INT((MONTH(D62)-1)/3)+1)</f>
        <v/>
      </c>
      <c r="Y62" s="25">
        <f>IF(D62&lt;&gt;"",YEAR(D62),"")</f>
        <v/>
      </c>
    </row>
    <row r="63" ht="18" customHeight="1">
      <c r="A63" s="18" t="n"/>
      <c r="B63" s="19" t="n"/>
      <c r="C63" s="19" t="n"/>
      <c r="D63" s="19" t="n"/>
      <c r="E63" s="18" t="n"/>
      <c r="F63" s="18" t="n"/>
      <c r="G63" s="18" t="n"/>
      <c r="H63" s="18" t="n"/>
      <c r="I63" s="18" t="n"/>
      <c r="J63" s="18" t="n"/>
      <c r="K63" s="21">
        <f>IF(AND(I63&lt;&gt;"",J63&lt;&gt;""),I63*J63,"")</f>
        <v/>
      </c>
      <c r="L63" s="22" t="n"/>
      <c r="M63" s="21">
        <f>IF(AND(K63&lt;&gt;"",L63&lt;&gt;""),K63*L63,"")</f>
        <v/>
      </c>
      <c r="N63" s="21">
        <f>IF(AND(K63&lt;&gt;"",M63&lt;&gt;""),K63-M63,"")</f>
        <v/>
      </c>
      <c r="O63" s="18" t="n"/>
      <c r="P63" s="18" t="n"/>
      <c r="Q63" s="18" t="n"/>
      <c r="R63" s="18" t="n"/>
      <c r="S63" s="24">
        <f>IF(AND(J63&lt;&gt;"",R63&lt;&gt;""),(J63*Parametri!$B$19)/R63,"")</f>
        <v/>
      </c>
      <c r="T63" s="18" t="n"/>
      <c r="U63" s="25">
        <f>IF(D63&lt;&gt;"",D63-TODAY(),"")</f>
        <v/>
      </c>
      <c r="V63" s="26">
        <f>IF(U63="","",IF(U63&lt;0,"Scaduto",IF(U63&lt;=Parametri!$B$12,"In scadenza","OK")))</f>
        <v/>
      </c>
      <c r="W63" s="26">
        <f>IF(D63&lt;&gt;"",TEXT(D63,"mm/yyyy"),"")</f>
        <v/>
      </c>
      <c r="X63" s="26">
        <f>IF(D63="","","Q"&amp;INT((MONTH(D63)-1)/3)+1)</f>
        <v/>
      </c>
      <c r="Y63" s="25">
        <f>IF(D63&lt;&gt;"",YEAR(D63),"")</f>
        <v/>
      </c>
    </row>
    <row r="64" ht="18" customHeight="1">
      <c r="A64" s="18" t="n"/>
      <c r="B64" s="19" t="n"/>
      <c r="C64" s="19" t="n"/>
      <c r="D64" s="19" t="n"/>
      <c r="E64" s="18" t="n"/>
      <c r="F64" s="18" t="n"/>
      <c r="G64" s="18" t="n"/>
      <c r="H64" s="18" t="n"/>
      <c r="I64" s="18" t="n"/>
      <c r="J64" s="18" t="n"/>
      <c r="K64" s="21">
        <f>IF(AND(I64&lt;&gt;"",J64&lt;&gt;""),I64*J64,"")</f>
        <v/>
      </c>
      <c r="L64" s="22" t="n"/>
      <c r="M64" s="21">
        <f>IF(AND(K64&lt;&gt;"",L64&lt;&gt;""),K64*L64,"")</f>
        <v/>
      </c>
      <c r="N64" s="21">
        <f>IF(AND(K64&lt;&gt;"",M64&lt;&gt;""),K64-M64,"")</f>
        <v/>
      </c>
      <c r="O64" s="18" t="n"/>
      <c r="P64" s="18" t="n"/>
      <c r="Q64" s="18" t="n"/>
      <c r="R64" s="18" t="n"/>
      <c r="S64" s="24">
        <f>IF(AND(J64&lt;&gt;"",R64&lt;&gt;""),(J64*Parametri!$B$19)/R64,"")</f>
        <v/>
      </c>
      <c r="T64" s="18" t="n"/>
      <c r="U64" s="25">
        <f>IF(D64&lt;&gt;"",D64-TODAY(),"")</f>
        <v/>
      </c>
      <c r="V64" s="26">
        <f>IF(U64="","",IF(U64&lt;0,"Scaduto",IF(U64&lt;=Parametri!$B$12,"In scadenza","OK")))</f>
        <v/>
      </c>
      <c r="W64" s="26">
        <f>IF(D64&lt;&gt;"",TEXT(D64,"mm/yyyy"),"")</f>
        <v/>
      </c>
      <c r="X64" s="26">
        <f>IF(D64="","","Q"&amp;INT((MONTH(D64)-1)/3)+1)</f>
        <v/>
      </c>
      <c r="Y64" s="25">
        <f>IF(D64&lt;&gt;"",YEAR(D64),"")</f>
        <v/>
      </c>
    </row>
    <row r="65" ht="18" customHeight="1">
      <c r="A65" s="18" t="n"/>
      <c r="B65" s="19" t="n"/>
      <c r="C65" s="19" t="n"/>
      <c r="D65" s="19" t="n"/>
      <c r="E65" s="18" t="n"/>
      <c r="F65" s="18" t="n"/>
      <c r="G65" s="18" t="n"/>
      <c r="H65" s="18" t="n"/>
      <c r="I65" s="18" t="n"/>
      <c r="J65" s="18" t="n"/>
      <c r="K65" s="21">
        <f>IF(AND(I65&lt;&gt;"",J65&lt;&gt;""),I65*J65,"")</f>
        <v/>
      </c>
      <c r="L65" s="22" t="n"/>
      <c r="M65" s="21">
        <f>IF(AND(K65&lt;&gt;"",L65&lt;&gt;""),K65*L65,"")</f>
        <v/>
      </c>
      <c r="N65" s="21">
        <f>IF(AND(K65&lt;&gt;"",M65&lt;&gt;""),K65-M65,"")</f>
        <v/>
      </c>
      <c r="O65" s="18" t="n"/>
      <c r="P65" s="18" t="n"/>
      <c r="Q65" s="18" t="n"/>
      <c r="R65" s="18" t="n"/>
      <c r="S65" s="24">
        <f>IF(AND(J65&lt;&gt;"",R65&lt;&gt;""),(J65*Parametri!$B$19)/R65,"")</f>
        <v/>
      </c>
      <c r="T65" s="18" t="n"/>
      <c r="U65" s="25">
        <f>IF(D65&lt;&gt;"",D65-TODAY(),"")</f>
        <v/>
      </c>
      <c r="V65" s="26">
        <f>IF(U65="","",IF(U65&lt;0,"Scaduto",IF(U65&lt;=Parametri!$B$12,"In scadenza","OK")))</f>
        <v/>
      </c>
      <c r="W65" s="26">
        <f>IF(D65&lt;&gt;"",TEXT(D65,"mm/yyyy"),"")</f>
        <v/>
      </c>
      <c r="X65" s="26">
        <f>IF(D65="","","Q"&amp;INT((MONTH(D65)-1)/3)+1)</f>
        <v/>
      </c>
      <c r="Y65" s="25">
        <f>IF(D65&lt;&gt;"",YEAR(D65),"")</f>
        <v/>
      </c>
    </row>
    <row r="66" ht="18" customHeight="1">
      <c r="A66" s="18" t="n"/>
      <c r="B66" s="19" t="n"/>
      <c r="C66" s="19" t="n"/>
      <c r="D66" s="19" t="n"/>
      <c r="E66" s="18" t="n"/>
      <c r="F66" s="18" t="n"/>
      <c r="G66" s="18" t="n"/>
      <c r="H66" s="18" t="n"/>
      <c r="I66" s="18" t="n"/>
      <c r="J66" s="18" t="n"/>
      <c r="K66" s="21">
        <f>IF(AND(I66&lt;&gt;"",J66&lt;&gt;""),I66*J66,"")</f>
        <v/>
      </c>
      <c r="L66" s="22" t="n"/>
      <c r="M66" s="21">
        <f>IF(AND(K66&lt;&gt;"",L66&lt;&gt;""),K66*L66,"")</f>
        <v/>
      </c>
      <c r="N66" s="21">
        <f>IF(AND(K66&lt;&gt;"",M66&lt;&gt;""),K66-M66,"")</f>
        <v/>
      </c>
      <c r="O66" s="18" t="n"/>
      <c r="P66" s="18" t="n"/>
      <c r="Q66" s="18" t="n"/>
      <c r="R66" s="18" t="n"/>
      <c r="S66" s="24">
        <f>IF(AND(J66&lt;&gt;"",R66&lt;&gt;""),(J66*Parametri!$B$19)/R66,"")</f>
        <v/>
      </c>
      <c r="T66" s="18" t="n"/>
      <c r="U66" s="25">
        <f>IF(D66&lt;&gt;"",D66-TODAY(),"")</f>
        <v/>
      </c>
      <c r="V66" s="26">
        <f>IF(U66="","",IF(U66&lt;0,"Scaduto",IF(U66&lt;=Parametri!$B$12,"In scadenza","OK")))</f>
        <v/>
      </c>
      <c r="W66" s="26">
        <f>IF(D66&lt;&gt;"",TEXT(D66,"mm/yyyy"),"")</f>
        <v/>
      </c>
      <c r="X66" s="26">
        <f>IF(D66="","","Q"&amp;INT((MONTH(D66)-1)/3)+1)</f>
        <v/>
      </c>
      <c r="Y66" s="25">
        <f>IF(D66&lt;&gt;"",YEAR(D66),"")</f>
        <v/>
      </c>
    </row>
    <row r="67" ht="18" customHeight="1">
      <c r="A67" s="18" t="n"/>
      <c r="B67" s="19" t="n"/>
      <c r="C67" s="19" t="n"/>
      <c r="D67" s="19" t="n"/>
      <c r="E67" s="18" t="n"/>
      <c r="F67" s="18" t="n"/>
      <c r="G67" s="18" t="n"/>
      <c r="H67" s="18" t="n"/>
      <c r="I67" s="18" t="n"/>
      <c r="J67" s="18" t="n"/>
      <c r="K67" s="21">
        <f>IF(AND(I67&lt;&gt;"",J67&lt;&gt;""),I67*J67,"")</f>
        <v/>
      </c>
      <c r="L67" s="22" t="n"/>
      <c r="M67" s="21">
        <f>IF(AND(K67&lt;&gt;"",L67&lt;&gt;""),K67*L67,"")</f>
        <v/>
      </c>
      <c r="N67" s="21">
        <f>IF(AND(K67&lt;&gt;"",M67&lt;&gt;""),K67-M67,"")</f>
        <v/>
      </c>
      <c r="O67" s="18" t="n"/>
      <c r="P67" s="18" t="n"/>
      <c r="Q67" s="18" t="n"/>
      <c r="R67" s="18" t="n"/>
      <c r="S67" s="24">
        <f>IF(AND(J67&lt;&gt;"",R67&lt;&gt;""),(J67*Parametri!$B$19)/R67,"")</f>
        <v/>
      </c>
      <c r="T67" s="18" t="n"/>
      <c r="U67" s="25">
        <f>IF(D67&lt;&gt;"",D67-TODAY(),"")</f>
        <v/>
      </c>
      <c r="V67" s="26">
        <f>IF(U67="","",IF(U67&lt;0,"Scaduto",IF(U67&lt;=Parametri!$B$12,"In scadenza","OK")))</f>
        <v/>
      </c>
      <c r="W67" s="26">
        <f>IF(D67&lt;&gt;"",TEXT(D67,"mm/yyyy"),"")</f>
        <v/>
      </c>
      <c r="X67" s="26">
        <f>IF(D67="","","Q"&amp;INT((MONTH(D67)-1)/3)+1)</f>
        <v/>
      </c>
      <c r="Y67" s="25">
        <f>IF(D67&lt;&gt;"",YEAR(D67),"")</f>
        <v/>
      </c>
    </row>
    <row r="68" ht="18" customHeight="1">
      <c r="A68" s="18" t="n"/>
      <c r="B68" s="19" t="n"/>
      <c r="C68" s="19" t="n"/>
      <c r="D68" s="19" t="n"/>
      <c r="E68" s="18" t="n"/>
      <c r="F68" s="18" t="n"/>
      <c r="G68" s="18" t="n"/>
      <c r="H68" s="18" t="n"/>
      <c r="I68" s="18" t="n"/>
      <c r="J68" s="18" t="n"/>
      <c r="K68" s="21">
        <f>IF(AND(I68&lt;&gt;"",J68&lt;&gt;""),I68*J68,"")</f>
        <v/>
      </c>
      <c r="L68" s="22" t="n"/>
      <c r="M68" s="21">
        <f>IF(AND(K68&lt;&gt;"",L68&lt;&gt;""),K68*L68,"")</f>
        <v/>
      </c>
      <c r="N68" s="21">
        <f>IF(AND(K68&lt;&gt;"",M68&lt;&gt;""),K68-M68,"")</f>
        <v/>
      </c>
      <c r="O68" s="18" t="n"/>
      <c r="P68" s="18" t="n"/>
      <c r="Q68" s="18" t="n"/>
      <c r="R68" s="18" t="n"/>
      <c r="S68" s="24">
        <f>IF(AND(J68&lt;&gt;"",R68&lt;&gt;""),(J68*Parametri!$B$19)/R68,"")</f>
        <v/>
      </c>
      <c r="T68" s="18" t="n"/>
      <c r="U68" s="25">
        <f>IF(D68&lt;&gt;"",D68-TODAY(),"")</f>
        <v/>
      </c>
      <c r="V68" s="26">
        <f>IF(U68="","",IF(U68&lt;0,"Scaduto",IF(U68&lt;=Parametri!$B$12,"In scadenza","OK")))</f>
        <v/>
      </c>
      <c r="W68" s="26">
        <f>IF(D68&lt;&gt;"",TEXT(D68,"mm/yyyy"),"")</f>
        <v/>
      </c>
      <c r="X68" s="26">
        <f>IF(D68="","","Q"&amp;INT((MONTH(D68)-1)/3)+1)</f>
        <v/>
      </c>
      <c r="Y68" s="25">
        <f>IF(D68&lt;&gt;"",YEAR(D68),"")</f>
        <v/>
      </c>
    </row>
    <row r="69" ht="18" customHeight="1">
      <c r="A69" s="18" t="n"/>
      <c r="B69" s="19" t="n"/>
      <c r="C69" s="19" t="n"/>
      <c r="D69" s="19" t="n"/>
      <c r="E69" s="18" t="n"/>
      <c r="F69" s="18" t="n"/>
      <c r="G69" s="18" t="n"/>
      <c r="H69" s="18" t="n"/>
      <c r="I69" s="18" t="n"/>
      <c r="J69" s="18" t="n"/>
      <c r="K69" s="21">
        <f>IF(AND(I69&lt;&gt;"",J69&lt;&gt;""),I69*J69,"")</f>
        <v/>
      </c>
      <c r="L69" s="22" t="n"/>
      <c r="M69" s="21">
        <f>IF(AND(K69&lt;&gt;"",L69&lt;&gt;""),K69*L69,"")</f>
        <v/>
      </c>
      <c r="N69" s="21">
        <f>IF(AND(K69&lt;&gt;"",M69&lt;&gt;""),K69-M69,"")</f>
        <v/>
      </c>
      <c r="O69" s="18" t="n"/>
      <c r="P69" s="18" t="n"/>
      <c r="Q69" s="18" t="n"/>
      <c r="R69" s="18" t="n"/>
      <c r="S69" s="24">
        <f>IF(AND(J69&lt;&gt;"",R69&lt;&gt;""),(J69*Parametri!$B$19)/R69,"")</f>
        <v/>
      </c>
      <c r="T69" s="18" t="n"/>
      <c r="U69" s="25">
        <f>IF(D69&lt;&gt;"",D69-TODAY(),"")</f>
        <v/>
      </c>
      <c r="V69" s="26">
        <f>IF(U69="","",IF(U69&lt;0,"Scaduto",IF(U69&lt;=Parametri!$B$12,"In scadenza","OK")))</f>
        <v/>
      </c>
      <c r="W69" s="26">
        <f>IF(D69&lt;&gt;"",TEXT(D69,"mm/yyyy"),"")</f>
        <v/>
      </c>
      <c r="X69" s="26">
        <f>IF(D69="","","Q"&amp;INT((MONTH(D69)-1)/3)+1)</f>
        <v/>
      </c>
      <c r="Y69" s="25">
        <f>IF(D69&lt;&gt;"",YEAR(D69),"")</f>
        <v/>
      </c>
    </row>
    <row r="70" ht="18" customHeight="1">
      <c r="A70" s="18" t="n"/>
      <c r="B70" s="19" t="n"/>
      <c r="C70" s="19" t="n"/>
      <c r="D70" s="19" t="n"/>
      <c r="E70" s="18" t="n"/>
      <c r="F70" s="18" t="n"/>
      <c r="G70" s="18" t="n"/>
      <c r="H70" s="18" t="n"/>
      <c r="I70" s="18" t="n"/>
      <c r="J70" s="18" t="n"/>
      <c r="K70" s="21">
        <f>IF(AND(I70&lt;&gt;"",J70&lt;&gt;""),I70*J70,"")</f>
        <v/>
      </c>
      <c r="L70" s="22" t="n"/>
      <c r="M70" s="21">
        <f>IF(AND(K70&lt;&gt;"",L70&lt;&gt;""),K70*L70,"")</f>
        <v/>
      </c>
      <c r="N70" s="21">
        <f>IF(AND(K70&lt;&gt;"",M70&lt;&gt;""),K70-M70,"")</f>
        <v/>
      </c>
      <c r="O70" s="18" t="n"/>
      <c r="P70" s="18" t="n"/>
      <c r="Q70" s="18" t="n"/>
      <c r="R70" s="18" t="n"/>
      <c r="S70" s="24">
        <f>IF(AND(J70&lt;&gt;"",R70&lt;&gt;""),(J70*Parametri!$B$19)/R70,"")</f>
        <v/>
      </c>
      <c r="T70" s="18" t="n"/>
      <c r="U70" s="25">
        <f>IF(D70&lt;&gt;"",D70-TODAY(),"")</f>
        <v/>
      </c>
      <c r="V70" s="26">
        <f>IF(U70="","",IF(U70&lt;0,"Scaduto",IF(U70&lt;=Parametri!$B$12,"In scadenza","OK")))</f>
        <v/>
      </c>
      <c r="W70" s="26">
        <f>IF(D70&lt;&gt;"",TEXT(D70,"mm/yyyy"),"")</f>
        <v/>
      </c>
      <c r="X70" s="26">
        <f>IF(D70="","","Q"&amp;INT((MONTH(D70)-1)/3)+1)</f>
        <v/>
      </c>
      <c r="Y70" s="25">
        <f>IF(D70&lt;&gt;"",YEAR(D70),"")</f>
        <v/>
      </c>
    </row>
    <row r="71" ht="18" customHeight="1">
      <c r="A71" s="18" t="n"/>
      <c r="B71" s="19" t="n"/>
      <c r="C71" s="19" t="n"/>
      <c r="D71" s="19" t="n"/>
      <c r="E71" s="18" t="n"/>
      <c r="F71" s="18" t="n"/>
      <c r="G71" s="18" t="n"/>
      <c r="H71" s="18" t="n"/>
      <c r="I71" s="18" t="n"/>
      <c r="J71" s="18" t="n"/>
      <c r="K71" s="21">
        <f>IF(AND(I71&lt;&gt;"",J71&lt;&gt;""),I71*J71,"")</f>
        <v/>
      </c>
      <c r="L71" s="22" t="n"/>
      <c r="M71" s="21">
        <f>IF(AND(K71&lt;&gt;"",L71&lt;&gt;""),K71*L71,"")</f>
        <v/>
      </c>
      <c r="N71" s="21">
        <f>IF(AND(K71&lt;&gt;"",M71&lt;&gt;""),K71-M71,"")</f>
        <v/>
      </c>
      <c r="O71" s="18" t="n"/>
      <c r="P71" s="18" t="n"/>
      <c r="Q71" s="18" t="n"/>
      <c r="R71" s="18" t="n"/>
      <c r="S71" s="24">
        <f>IF(AND(J71&lt;&gt;"",R71&lt;&gt;""),(J71*Parametri!$B$19)/R71,"")</f>
        <v/>
      </c>
      <c r="T71" s="18" t="n"/>
      <c r="U71" s="25">
        <f>IF(D71&lt;&gt;"",D71-TODAY(),"")</f>
        <v/>
      </c>
      <c r="V71" s="26">
        <f>IF(U71="","",IF(U71&lt;0,"Scaduto",IF(U71&lt;=Parametri!$B$12,"In scadenza","OK")))</f>
        <v/>
      </c>
      <c r="W71" s="26">
        <f>IF(D71&lt;&gt;"",TEXT(D71,"mm/yyyy"),"")</f>
        <v/>
      </c>
      <c r="X71" s="26">
        <f>IF(D71="","","Q"&amp;INT((MONTH(D71)-1)/3)+1)</f>
        <v/>
      </c>
      <c r="Y71" s="25">
        <f>IF(D71&lt;&gt;"",YEAR(D71),"")</f>
        <v/>
      </c>
    </row>
    <row r="72" ht="18" customHeight="1">
      <c r="A72" s="18" t="n"/>
      <c r="B72" s="19" t="n"/>
      <c r="C72" s="19" t="n"/>
      <c r="D72" s="19" t="n"/>
      <c r="E72" s="18" t="n"/>
      <c r="F72" s="18" t="n"/>
      <c r="G72" s="18" t="n"/>
      <c r="H72" s="18" t="n"/>
      <c r="I72" s="18" t="n"/>
      <c r="J72" s="18" t="n"/>
      <c r="K72" s="21">
        <f>IF(AND(I72&lt;&gt;"",J72&lt;&gt;""),I72*J72,"")</f>
        <v/>
      </c>
      <c r="L72" s="22" t="n"/>
      <c r="M72" s="21">
        <f>IF(AND(K72&lt;&gt;"",L72&lt;&gt;""),K72*L72,"")</f>
        <v/>
      </c>
      <c r="N72" s="21">
        <f>IF(AND(K72&lt;&gt;"",M72&lt;&gt;""),K72-M72,"")</f>
        <v/>
      </c>
      <c r="O72" s="18" t="n"/>
      <c r="P72" s="18" t="n"/>
      <c r="Q72" s="18" t="n"/>
      <c r="R72" s="18" t="n"/>
      <c r="S72" s="24">
        <f>IF(AND(J72&lt;&gt;"",R72&lt;&gt;""),(J72*Parametri!$B$19)/R72,"")</f>
        <v/>
      </c>
      <c r="T72" s="18" t="n"/>
      <c r="U72" s="25">
        <f>IF(D72&lt;&gt;"",D72-TODAY(),"")</f>
        <v/>
      </c>
      <c r="V72" s="26">
        <f>IF(U72="","",IF(U72&lt;0,"Scaduto",IF(U72&lt;=Parametri!$B$12,"In scadenza","OK")))</f>
        <v/>
      </c>
      <c r="W72" s="26">
        <f>IF(D72&lt;&gt;"",TEXT(D72,"mm/yyyy"),"")</f>
        <v/>
      </c>
      <c r="X72" s="26">
        <f>IF(D72="","","Q"&amp;INT((MONTH(D72)-1)/3)+1)</f>
        <v/>
      </c>
      <c r="Y72" s="25">
        <f>IF(D72&lt;&gt;"",YEAR(D72),"")</f>
        <v/>
      </c>
    </row>
    <row r="73" ht="18" customHeight="1">
      <c r="A73" s="18" t="n"/>
      <c r="B73" s="19" t="n"/>
      <c r="C73" s="19" t="n"/>
      <c r="D73" s="19" t="n"/>
      <c r="E73" s="18" t="n"/>
      <c r="F73" s="18" t="n"/>
      <c r="G73" s="18" t="n"/>
      <c r="H73" s="18" t="n"/>
      <c r="I73" s="18" t="n"/>
      <c r="J73" s="18" t="n"/>
      <c r="K73" s="21">
        <f>IF(AND(I73&lt;&gt;"",J73&lt;&gt;""),I73*J73,"")</f>
        <v/>
      </c>
      <c r="L73" s="22" t="n"/>
      <c r="M73" s="21">
        <f>IF(AND(K73&lt;&gt;"",L73&lt;&gt;""),K73*L73,"")</f>
        <v/>
      </c>
      <c r="N73" s="21">
        <f>IF(AND(K73&lt;&gt;"",M73&lt;&gt;""),K73-M73,"")</f>
        <v/>
      </c>
      <c r="O73" s="18" t="n"/>
      <c r="P73" s="18" t="n"/>
      <c r="Q73" s="18" t="n"/>
      <c r="R73" s="18" t="n"/>
      <c r="S73" s="24">
        <f>IF(AND(J73&lt;&gt;"",R73&lt;&gt;""),(J73*Parametri!$B$19)/R73,"")</f>
        <v/>
      </c>
      <c r="T73" s="18" t="n"/>
      <c r="U73" s="25">
        <f>IF(D73&lt;&gt;"",D73-TODAY(),"")</f>
        <v/>
      </c>
      <c r="V73" s="26">
        <f>IF(U73="","",IF(U73&lt;0,"Scaduto",IF(U73&lt;=Parametri!$B$12,"In scadenza","OK")))</f>
        <v/>
      </c>
      <c r="W73" s="26">
        <f>IF(D73&lt;&gt;"",TEXT(D73,"mm/yyyy"),"")</f>
        <v/>
      </c>
      <c r="X73" s="26">
        <f>IF(D73="","","Q"&amp;INT((MONTH(D73)-1)/3)+1)</f>
        <v/>
      </c>
      <c r="Y73" s="25">
        <f>IF(D73&lt;&gt;"",YEAR(D73),"")</f>
        <v/>
      </c>
    </row>
    <row r="74" ht="18" customHeight="1">
      <c r="A74" s="18" t="n"/>
      <c r="B74" s="19" t="n"/>
      <c r="C74" s="19" t="n"/>
      <c r="D74" s="19" t="n"/>
      <c r="E74" s="18" t="n"/>
      <c r="F74" s="18" t="n"/>
      <c r="G74" s="18" t="n"/>
      <c r="H74" s="18" t="n"/>
      <c r="I74" s="18" t="n"/>
      <c r="J74" s="18" t="n"/>
      <c r="K74" s="21">
        <f>IF(AND(I74&lt;&gt;"",J74&lt;&gt;""),I74*J74,"")</f>
        <v/>
      </c>
      <c r="L74" s="22" t="n"/>
      <c r="M74" s="21">
        <f>IF(AND(K74&lt;&gt;"",L74&lt;&gt;""),K74*L74,"")</f>
        <v/>
      </c>
      <c r="N74" s="21">
        <f>IF(AND(K74&lt;&gt;"",M74&lt;&gt;""),K74-M74,"")</f>
        <v/>
      </c>
      <c r="O74" s="18" t="n"/>
      <c r="P74" s="18" t="n"/>
      <c r="Q74" s="18" t="n"/>
      <c r="R74" s="18" t="n"/>
      <c r="S74" s="24">
        <f>IF(AND(J74&lt;&gt;"",R74&lt;&gt;""),(J74*Parametri!$B$19)/R74,"")</f>
        <v/>
      </c>
      <c r="T74" s="18" t="n"/>
      <c r="U74" s="25">
        <f>IF(D74&lt;&gt;"",D74-TODAY(),"")</f>
        <v/>
      </c>
      <c r="V74" s="26">
        <f>IF(U74="","",IF(U74&lt;0,"Scaduto",IF(U74&lt;=Parametri!$B$12,"In scadenza","OK")))</f>
        <v/>
      </c>
      <c r="W74" s="26">
        <f>IF(D74&lt;&gt;"",TEXT(D74,"mm/yyyy"),"")</f>
        <v/>
      </c>
      <c r="X74" s="26">
        <f>IF(D74="","","Q"&amp;INT((MONTH(D74)-1)/3)+1)</f>
        <v/>
      </c>
      <c r="Y74" s="25">
        <f>IF(D74&lt;&gt;"",YEAR(D74),"")</f>
        <v/>
      </c>
    </row>
    <row r="75" ht="18" customHeight="1">
      <c r="A75" s="18" t="n"/>
      <c r="B75" s="19" t="n"/>
      <c r="C75" s="19" t="n"/>
      <c r="D75" s="19" t="n"/>
      <c r="E75" s="18" t="n"/>
      <c r="F75" s="18" t="n"/>
      <c r="G75" s="18" t="n"/>
      <c r="H75" s="18" t="n"/>
      <c r="I75" s="18" t="n"/>
      <c r="J75" s="18" t="n"/>
      <c r="K75" s="21">
        <f>IF(AND(I75&lt;&gt;"",J75&lt;&gt;""),I75*J75,"")</f>
        <v/>
      </c>
      <c r="L75" s="22" t="n"/>
      <c r="M75" s="21">
        <f>IF(AND(K75&lt;&gt;"",L75&lt;&gt;""),K75*L75,"")</f>
        <v/>
      </c>
      <c r="N75" s="21">
        <f>IF(AND(K75&lt;&gt;"",M75&lt;&gt;""),K75-M75,"")</f>
        <v/>
      </c>
      <c r="O75" s="18" t="n"/>
      <c r="P75" s="18" t="n"/>
      <c r="Q75" s="18" t="n"/>
      <c r="R75" s="18" t="n"/>
      <c r="S75" s="24">
        <f>IF(AND(J75&lt;&gt;"",R75&lt;&gt;""),(J75*Parametri!$B$19)/R75,"")</f>
        <v/>
      </c>
      <c r="T75" s="18" t="n"/>
      <c r="U75" s="25">
        <f>IF(D75&lt;&gt;"",D75-TODAY(),"")</f>
        <v/>
      </c>
      <c r="V75" s="26">
        <f>IF(U75="","",IF(U75&lt;0,"Scaduto",IF(U75&lt;=Parametri!$B$12,"In scadenza","OK")))</f>
        <v/>
      </c>
      <c r="W75" s="26">
        <f>IF(D75&lt;&gt;"",TEXT(D75,"mm/yyyy"),"")</f>
        <v/>
      </c>
      <c r="X75" s="26">
        <f>IF(D75="","","Q"&amp;INT((MONTH(D75)-1)/3)+1)</f>
        <v/>
      </c>
      <c r="Y75" s="25">
        <f>IF(D75&lt;&gt;"",YEAR(D75),"")</f>
        <v/>
      </c>
    </row>
    <row r="76" ht="18" customHeight="1">
      <c r="A76" s="18" t="n"/>
      <c r="B76" s="19" t="n"/>
      <c r="C76" s="19" t="n"/>
      <c r="D76" s="19" t="n"/>
      <c r="E76" s="18" t="n"/>
      <c r="F76" s="18" t="n"/>
      <c r="G76" s="18" t="n"/>
      <c r="H76" s="18" t="n"/>
      <c r="I76" s="18" t="n"/>
      <c r="J76" s="18" t="n"/>
      <c r="K76" s="21">
        <f>IF(AND(I76&lt;&gt;"",J76&lt;&gt;""),I76*J76,"")</f>
        <v/>
      </c>
      <c r="L76" s="22" t="n"/>
      <c r="M76" s="21">
        <f>IF(AND(K76&lt;&gt;"",L76&lt;&gt;""),K76*L76,"")</f>
        <v/>
      </c>
      <c r="N76" s="21">
        <f>IF(AND(K76&lt;&gt;"",M76&lt;&gt;""),K76-M76,"")</f>
        <v/>
      </c>
      <c r="O76" s="18" t="n"/>
      <c r="P76" s="18" t="n"/>
      <c r="Q76" s="18" t="n"/>
      <c r="R76" s="18" t="n"/>
      <c r="S76" s="24">
        <f>IF(AND(J76&lt;&gt;"",R76&lt;&gt;""),(J76*Parametri!$B$19)/R76,"")</f>
        <v/>
      </c>
      <c r="T76" s="18" t="n"/>
      <c r="U76" s="25">
        <f>IF(D76&lt;&gt;"",D76-TODAY(),"")</f>
        <v/>
      </c>
      <c r="V76" s="26">
        <f>IF(U76="","",IF(U76&lt;0,"Scaduto",IF(U76&lt;=Parametri!$B$12,"In scadenza","OK")))</f>
        <v/>
      </c>
      <c r="W76" s="26">
        <f>IF(D76&lt;&gt;"",TEXT(D76,"mm/yyyy"),"")</f>
        <v/>
      </c>
      <c r="X76" s="26">
        <f>IF(D76="","","Q"&amp;INT((MONTH(D76)-1)/3)+1)</f>
        <v/>
      </c>
      <c r="Y76" s="25">
        <f>IF(D76&lt;&gt;"",YEAR(D76),"")</f>
        <v/>
      </c>
    </row>
    <row r="77" ht="18" customHeight="1">
      <c r="A77" s="18" t="n"/>
      <c r="B77" s="19" t="n"/>
      <c r="C77" s="19" t="n"/>
      <c r="D77" s="19" t="n"/>
      <c r="E77" s="18" t="n"/>
      <c r="F77" s="18" t="n"/>
      <c r="G77" s="18" t="n"/>
      <c r="H77" s="18" t="n"/>
      <c r="I77" s="18" t="n"/>
      <c r="J77" s="18" t="n"/>
      <c r="K77" s="21">
        <f>IF(AND(I77&lt;&gt;"",J77&lt;&gt;""),I77*J77,"")</f>
        <v/>
      </c>
      <c r="L77" s="22" t="n"/>
      <c r="M77" s="21">
        <f>IF(AND(K77&lt;&gt;"",L77&lt;&gt;""),K77*L77,"")</f>
        <v/>
      </c>
      <c r="N77" s="21">
        <f>IF(AND(K77&lt;&gt;"",M77&lt;&gt;""),K77-M77,"")</f>
        <v/>
      </c>
      <c r="O77" s="18" t="n"/>
      <c r="P77" s="18" t="n"/>
      <c r="Q77" s="18" t="n"/>
      <c r="R77" s="18" t="n"/>
      <c r="S77" s="24">
        <f>IF(AND(J77&lt;&gt;"",R77&lt;&gt;""),(J77*Parametri!$B$19)/R77,"")</f>
        <v/>
      </c>
      <c r="T77" s="18" t="n"/>
      <c r="U77" s="25">
        <f>IF(D77&lt;&gt;"",D77-TODAY(),"")</f>
        <v/>
      </c>
      <c r="V77" s="26">
        <f>IF(U77="","",IF(U77&lt;0,"Scaduto",IF(U77&lt;=Parametri!$B$12,"In scadenza","OK")))</f>
        <v/>
      </c>
      <c r="W77" s="26">
        <f>IF(D77&lt;&gt;"",TEXT(D77,"mm/yyyy"),"")</f>
        <v/>
      </c>
      <c r="X77" s="26">
        <f>IF(D77="","","Q"&amp;INT((MONTH(D77)-1)/3)+1)</f>
        <v/>
      </c>
      <c r="Y77" s="25">
        <f>IF(D77&lt;&gt;"",YEAR(D77),"")</f>
        <v/>
      </c>
    </row>
    <row r="78" ht="18" customHeight="1">
      <c r="A78" s="18" t="n"/>
      <c r="B78" s="19" t="n"/>
      <c r="C78" s="19" t="n"/>
      <c r="D78" s="19" t="n"/>
      <c r="E78" s="18" t="n"/>
      <c r="F78" s="18" t="n"/>
      <c r="G78" s="18" t="n"/>
      <c r="H78" s="18" t="n"/>
      <c r="I78" s="18" t="n"/>
      <c r="J78" s="18" t="n"/>
      <c r="K78" s="21">
        <f>IF(AND(I78&lt;&gt;"",J78&lt;&gt;""),I78*J78,"")</f>
        <v/>
      </c>
      <c r="L78" s="22" t="n"/>
      <c r="M78" s="21">
        <f>IF(AND(K78&lt;&gt;"",L78&lt;&gt;""),K78*L78,"")</f>
        <v/>
      </c>
      <c r="N78" s="21">
        <f>IF(AND(K78&lt;&gt;"",M78&lt;&gt;""),K78-M78,"")</f>
        <v/>
      </c>
      <c r="O78" s="18" t="n"/>
      <c r="P78" s="18" t="n"/>
      <c r="Q78" s="18" t="n"/>
      <c r="R78" s="18" t="n"/>
      <c r="S78" s="24">
        <f>IF(AND(J78&lt;&gt;"",R78&lt;&gt;""),(J78*Parametri!$B$19)/R78,"")</f>
        <v/>
      </c>
      <c r="T78" s="18" t="n"/>
      <c r="U78" s="25">
        <f>IF(D78&lt;&gt;"",D78-TODAY(),"")</f>
        <v/>
      </c>
      <c r="V78" s="26">
        <f>IF(U78="","",IF(U78&lt;0,"Scaduto",IF(U78&lt;=Parametri!$B$12,"In scadenza","OK")))</f>
        <v/>
      </c>
      <c r="W78" s="26">
        <f>IF(D78&lt;&gt;"",TEXT(D78,"mm/yyyy"),"")</f>
        <v/>
      </c>
      <c r="X78" s="26">
        <f>IF(D78="","","Q"&amp;INT((MONTH(D78)-1)/3)+1)</f>
        <v/>
      </c>
      <c r="Y78" s="25">
        <f>IF(D78&lt;&gt;"",YEAR(D78),"")</f>
        <v/>
      </c>
    </row>
    <row r="79" ht="18" customHeight="1">
      <c r="A79" s="18" t="n"/>
      <c r="B79" s="19" t="n"/>
      <c r="C79" s="19" t="n"/>
      <c r="D79" s="19" t="n"/>
      <c r="E79" s="18" t="n"/>
      <c r="F79" s="18" t="n"/>
      <c r="G79" s="18" t="n"/>
      <c r="H79" s="18" t="n"/>
      <c r="I79" s="18" t="n"/>
      <c r="J79" s="18" t="n"/>
      <c r="K79" s="21">
        <f>IF(AND(I79&lt;&gt;"",J79&lt;&gt;""),I79*J79,"")</f>
        <v/>
      </c>
      <c r="L79" s="22" t="n"/>
      <c r="M79" s="21">
        <f>IF(AND(K79&lt;&gt;"",L79&lt;&gt;""),K79*L79,"")</f>
        <v/>
      </c>
      <c r="N79" s="21">
        <f>IF(AND(K79&lt;&gt;"",M79&lt;&gt;""),K79-M79,"")</f>
        <v/>
      </c>
      <c r="O79" s="18" t="n"/>
      <c r="P79" s="18" t="n"/>
      <c r="Q79" s="18" t="n"/>
      <c r="R79" s="18" t="n"/>
      <c r="S79" s="24">
        <f>IF(AND(J79&lt;&gt;"",R79&lt;&gt;""),(J79*Parametri!$B$19)/R79,"")</f>
        <v/>
      </c>
      <c r="T79" s="18" t="n"/>
      <c r="U79" s="25">
        <f>IF(D79&lt;&gt;"",D79-TODAY(),"")</f>
        <v/>
      </c>
      <c r="V79" s="26">
        <f>IF(U79="","",IF(U79&lt;0,"Scaduto",IF(U79&lt;=Parametri!$B$12,"In scadenza","OK")))</f>
        <v/>
      </c>
      <c r="W79" s="26">
        <f>IF(D79&lt;&gt;"",TEXT(D79,"mm/yyyy"),"")</f>
        <v/>
      </c>
      <c r="X79" s="26">
        <f>IF(D79="","","Q"&amp;INT((MONTH(D79)-1)/3)+1)</f>
        <v/>
      </c>
      <c r="Y79" s="25">
        <f>IF(D79&lt;&gt;"",YEAR(D79),"")</f>
        <v/>
      </c>
    </row>
    <row r="80" ht="18" customHeight="1">
      <c r="A80" s="18" t="n"/>
      <c r="B80" s="19" t="n"/>
      <c r="C80" s="19" t="n"/>
      <c r="D80" s="19" t="n"/>
      <c r="E80" s="18" t="n"/>
      <c r="F80" s="18" t="n"/>
      <c r="G80" s="18" t="n"/>
      <c r="H80" s="18" t="n"/>
      <c r="I80" s="18" t="n"/>
      <c r="J80" s="18" t="n"/>
      <c r="K80" s="21">
        <f>IF(AND(I80&lt;&gt;"",J80&lt;&gt;""),I80*J80,"")</f>
        <v/>
      </c>
      <c r="L80" s="22" t="n"/>
      <c r="M80" s="21">
        <f>IF(AND(K80&lt;&gt;"",L80&lt;&gt;""),K80*L80,"")</f>
        <v/>
      </c>
      <c r="N80" s="21">
        <f>IF(AND(K80&lt;&gt;"",M80&lt;&gt;""),K80-M80,"")</f>
        <v/>
      </c>
      <c r="O80" s="18" t="n"/>
      <c r="P80" s="18" t="n"/>
      <c r="Q80" s="18" t="n"/>
      <c r="R80" s="18" t="n"/>
      <c r="S80" s="24">
        <f>IF(AND(J80&lt;&gt;"",R80&lt;&gt;""),(J80*Parametri!$B$19)/R80,"")</f>
        <v/>
      </c>
      <c r="T80" s="18" t="n"/>
      <c r="U80" s="25">
        <f>IF(D80&lt;&gt;"",D80-TODAY(),"")</f>
        <v/>
      </c>
      <c r="V80" s="26">
        <f>IF(U80="","",IF(U80&lt;0,"Scaduto",IF(U80&lt;=Parametri!$B$12,"In scadenza","OK")))</f>
        <v/>
      </c>
      <c r="W80" s="26">
        <f>IF(D80&lt;&gt;"",TEXT(D80,"mm/yyyy"),"")</f>
        <v/>
      </c>
      <c r="X80" s="26">
        <f>IF(D80="","","Q"&amp;INT((MONTH(D80)-1)/3)+1)</f>
        <v/>
      </c>
      <c r="Y80" s="25">
        <f>IF(D80&lt;&gt;"",YEAR(D80),"")</f>
        <v/>
      </c>
    </row>
    <row r="81" ht="18" customHeight="1">
      <c r="A81" s="18" t="n"/>
      <c r="B81" s="19" t="n"/>
      <c r="C81" s="19" t="n"/>
      <c r="D81" s="19" t="n"/>
      <c r="E81" s="18" t="n"/>
      <c r="F81" s="18" t="n"/>
      <c r="G81" s="18" t="n"/>
      <c r="H81" s="18" t="n"/>
      <c r="I81" s="18" t="n"/>
      <c r="J81" s="18" t="n"/>
      <c r="K81" s="21">
        <f>IF(AND(I81&lt;&gt;"",J81&lt;&gt;""),I81*J81,"")</f>
        <v/>
      </c>
      <c r="L81" s="22" t="n"/>
      <c r="M81" s="21">
        <f>IF(AND(K81&lt;&gt;"",L81&lt;&gt;""),K81*L81,"")</f>
        <v/>
      </c>
      <c r="N81" s="21">
        <f>IF(AND(K81&lt;&gt;"",M81&lt;&gt;""),K81-M81,"")</f>
        <v/>
      </c>
      <c r="O81" s="18" t="n"/>
      <c r="P81" s="18" t="n"/>
      <c r="Q81" s="18" t="n"/>
      <c r="R81" s="18" t="n"/>
      <c r="S81" s="24">
        <f>IF(AND(J81&lt;&gt;"",R81&lt;&gt;""),(J81*Parametri!$B$19)/R81,"")</f>
        <v/>
      </c>
      <c r="T81" s="18" t="n"/>
      <c r="U81" s="25">
        <f>IF(D81&lt;&gt;"",D81-TODAY(),"")</f>
        <v/>
      </c>
      <c r="V81" s="26">
        <f>IF(U81="","",IF(U81&lt;0,"Scaduto",IF(U81&lt;=Parametri!$B$12,"In scadenza","OK")))</f>
        <v/>
      </c>
      <c r="W81" s="26">
        <f>IF(D81&lt;&gt;"",TEXT(D81,"mm/yyyy"),"")</f>
        <v/>
      </c>
      <c r="X81" s="26">
        <f>IF(D81="","","Q"&amp;INT((MONTH(D81)-1)/3)+1)</f>
        <v/>
      </c>
      <c r="Y81" s="25">
        <f>IF(D81&lt;&gt;"",YEAR(D81),"")</f>
        <v/>
      </c>
    </row>
    <row r="82" ht="18" customHeight="1">
      <c r="A82" s="18" t="n"/>
      <c r="B82" s="19" t="n"/>
      <c r="C82" s="19" t="n"/>
      <c r="D82" s="19" t="n"/>
      <c r="E82" s="18" t="n"/>
      <c r="F82" s="18" t="n"/>
      <c r="G82" s="18" t="n"/>
      <c r="H82" s="18" t="n"/>
      <c r="I82" s="18" t="n"/>
      <c r="J82" s="18" t="n"/>
      <c r="K82" s="21">
        <f>IF(AND(I82&lt;&gt;"",J82&lt;&gt;""),I82*J82,"")</f>
        <v/>
      </c>
      <c r="L82" s="22" t="n"/>
      <c r="M82" s="21">
        <f>IF(AND(K82&lt;&gt;"",L82&lt;&gt;""),K82*L82,"")</f>
        <v/>
      </c>
      <c r="N82" s="21">
        <f>IF(AND(K82&lt;&gt;"",M82&lt;&gt;""),K82-M82,"")</f>
        <v/>
      </c>
      <c r="O82" s="18" t="n"/>
      <c r="P82" s="18" t="n"/>
      <c r="Q82" s="18" t="n"/>
      <c r="R82" s="18" t="n"/>
      <c r="S82" s="24">
        <f>IF(AND(J82&lt;&gt;"",R82&lt;&gt;""),(J82*Parametri!$B$19)/R82,"")</f>
        <v/>
      </c>
      <c r="T82" s="18" t="n"/>
      <c r="U82" s="25">
        <f>IF(D82&lt;&gt;"",D82-TODAY(),"")</f>
        <v/>
      </c>
      <c r="V82" s="26">
        <f>IF(U82="","",IF(U82&lt;0,"Scaduto",IF(U82&lt;=Parametri!$B$12,"In scadenza","OK")))</f>
        <v/>
      </c>
      <c r="W82" s="26">
        <f>IF(D82&lt;&gt;"",TEXT(D82,"mm/yyyy"),"")</f>
        <v/>
      </c>
      <c r="X82" s="26">
        <f>IF(D82="","","Q"&amp;INT((MONTH(D82)-1)/3)+1)</f>
        <v/>
      </c>
      <c r="Y82" s="25">
        <f>IF(D82&lt;&gt;"",YEAR(D82),"")</f>
        <v/>
      </c>
    </row>
    <row r="83" ht="18" customHeight="1">
      <c r="A83" s="18" t="n"/>
      <c r="B83" s="19" t="n"/>
      <c r="C83" s="19" t="n"/>
      <c r="D83" s="19" t="n"/>
      <c r="E83" s="18" t="n"/>
      <c r="F83" s="18" t="n"/>
      <c r="G83" s="18" t="n"/>
      <c r="H83" s="18" t="n"/>
      <c r="I83" s="18" t="n"/>
      <c r="J83" s="18" t="n"/>
      <c r="K83" s="21">
        <f>IF(AND(I83&lt;&gt;"",J83&lt;&gt;""),I83*J83,"")</f>
        <v/>
      </c>
      <c r="L83" s="22" t="n"/>
      <c r="M83" s="21">
        <f>IF(AND(K83&lt;&gt;"",L83&lt;&gt;""),K83*L83,"")</f>
        <v/>
      </c>
      <c r="N83" s="21">
        <f>IF(AND(K83&lt;&gt;"",M83&lt;&gt;""),K83-M83,"")</f>
        <v/>
      </c>
      <c r="O83" s="18" t="n"/>
      <c r="P83" s="18" t="n"/>
      <c r="Q83" s="18" t="n"/>
      <c r="R83" s="18" t="n"/>
      <c r="S83" s="24">
        <f>IF(AND(J83&lt;&gt;"",R83&lt;&gt;""),(J83*Parametri!$B$19)/R83,"")</f>
        <v/>
      </c>
      <c r="T83" s="18" t="n"/>
      <c r="U83" s="25">
        <f>IF(D83&lt;&gt;"",D83-TODAY(),"")</f>
        <v/>
      </c>
      <c r="V83" s="26">
        <f>IF(U83="","",IF(U83&lt;0,"Scaduto",IF(U83&lt;=Parametri!$B$12,"In scadenza","OK")))</f>
        <v/>
      </c>
      <c r="W83" s="26">
        <f>IF(D83&lt;&gt;"",TEXT(D83,"mm/yyyy"),"")</f>
        <v/>
      </c>
      <c r="X83" s="26">
        <f>IF(D83="","","Q"&amp;INT((MONTH(D83)-1)/3)+1)</f>
        <v/>
      </c>
      <c r="Y83" s="25">
        <f>IF(D83&lt;&gt;"",YEAR(D83),"")</f>
        <v/>
      </c>
    </row>
    <row r="84" ht="18" customHeight="1">
      <c r="A84" s="18" t="n"/>
      <c r="B84" s="19" t="n"/>
      <c r="C84" s="19" t="n"/>
      <c r="D84" s="19" t="n"/>
      <c r="E84" s="18" t="n"/>
      <c r="F84" s="18" t="n"/>
      <c r="G84" s="18" t="n"/>
      <c r="H84" s="18" t="n"/>
      <c r="I84" s="18" t="n"/>
      <c r="J84" s="18" t="n"/>
      <c r="K84" s="21">
        <f>IF(AND(I84&lt;&gt;"",J84&lt;&gt;""),I84*J84,"")</f>
        <v/>
      </c>
      <c r="L84" s="22" t="n"/>
      <c r="M84" s="21">
        <f>IF(AND(K84&lt;&gt;"",L84&lt;&gt;""),K84*L84,"")</f>
        <v/>
      </c>
      <c r="N84" s="21">
        <f>IF(AND(K84&lt;&gt;"",M84&lt;&gt;""),K84-M84,"")</f>
        <v/>
      </c>
      <c r="O84" s="18" t="n"/>
      <c r="P84" s="18" t="n"/>
      <c r="Q84" s="18" t="n"/>
      <c r="R84" s="18" t="n"/>
      <c r="S84" s="24">
        <f>IF(AND(J84&lt;&gt;"",R84&lt;&gt;""),(J84*Parametri!$B$19)/R84,"")</f>
        <v/>
      </c>
      <c r="T84" s="18" t="n"/>
      <c r="U84" s="25">
        <f>IF(D84&lt;&gt;"",D84-TODAY(),"")</f>
        <v/>
      </c>
      <c r="V84" s="26">
        <f>IF(U84="","",IF(U84&lt;0,"Scaduto",IF(U84&lt;=Parametri!$B$12,"In scadenza","OK")))</f>
        <v/>
      </c>
      <c r="W84" s="26">
        <f>IF(D84&lt;&gt;"",TEXT(D84,"mm/yyyy"),"")</f>
        <v/>
      </c>
      <c r="X84" s="26">
        <f>IF(D84="","","Q"&amp;INT((MONTH(D84)-1)/3)+1)</f>
        <v/>
      </c>
      <c r="Y84" s="25">
        <f>IF(D84&lt;&gt;"",YEAR(D84),"")</f>
        <v/>
      </c>
    </row>
    <row r="85" ht="18" customHeight="1">
      <c r="A85" s="18" t="n"/>
      <c r="B85" s="19" t="n"/>
      <c r="C85" s="19" t="n"/>
      <c r="D85" s="19" t="n"/>
      <c r="E85" s="18" t="n"/>
      <c r="F85" s="18" t="n"/>
      <c r="G85" s="18" t="n"/>
      <c r="H85" s="18" t="n"/>
      <c r="I85" s="18" t="n"/>
      <c r="J85" s="18" t="n"/>
      <c r="K85" s="21">
        <f>IF(AND(I85&lt;&gt;"",J85&lt;&gt;""),I85*J85,"")</f>
        <v/>
      </c>
      <c r="L85" s="22" t="n"/>
      <c r="M85" s="21">
        <f>IF(AND(K85&lt;&gt;"",L85&lt;&gt;""),K85*L85,"")</f>
        <v/>
      </c>
      <c r="N85" s="21">
        <f>IF(AND(K85&lt;&gt;"",M85&lt;&gt;""),K85-M85,"")</f>
        <v/>
      </c>
      <c r="O85" s="18" t="n"/>
      <c r="P85" s="18" t="n"/>
      <c r="Q85" s="18" t="n"/>
      <c r="R85" s="18" t="n"/>
      <c r="S85" s="24">
        <f>IF(AND(J85&lt;&gt;"",R85&lt;&gt;""),(J85*Parametri!$B$19)/R85,"")</f>
        <v/>
      </c>
      <c r="T85" s="18" t="n"/>
      <c r="U85" s="25">
        <f>IF(D85&lt;&gt;"",D85-TODAY(),"")</f>
        <v/>
      </c>
      <c r="V85" s="26">
        <f>IF(U85="","",IF(U85&lt;0,"Scaduto",IF(U85&lt;=Parametri!$B$12,"In scadenza","OK")))</f>
        <v/>
      </c>
      <c r="W85" s="26">
        <f>IF(D85&lt;&gt;"",TEXT(D85,"mm/yyyy"),"")</f>
        <v/>
      </c>
      <c r="X85" s="26">
        <f>IF(D85="","","Q"&amp;INT((MONTH(D85)-1)/3)+1)</f>
        <v/>
      </c>
      <c r="Y85" s="25">
        <f>IF(D85&lt;&gt;"",YEAR(D85),"")</f>
        <v/>
      </c>
    </row>
    <row r="86" ht="18" customHeight="1">
      <c r="A86" s="18" t="n"/>
      <c r="B86" s="19" t="n"/>
      <c r="C86" s="19" t="n"/>
      <c r="D86" s="19" t="n"/>
      <c r="E86" s="18" t="n"/>
      <c r="F86" s="18" t="n"/>
      <c r="G86" s="18" t="n"/>
      <c r="H86" s="18" t="n"/>
      <c r="I86" s="18" t="n"/>
      <c r="J86" s="18" t="n"/>
      <c r="K86" s="21">
        <f>IF(AND(I86&lt;&gt;"",J86&lt;&gt;""),I86*J86,"")</f>
        <v/>
      </c>
      <c r="L86" s="22" t="n"/>
      <c r="M86" s="21">
        <f>IF(AND(K86&lt;&gt;"",L86&lt;&gt;""),K86*L86,"")</f>
        <v/>
      </c>
      <c r="N86" s="21">
        <f>IF(AND(K86&lt;&gt;"",M86&lt;&gt;""),K86-M86,"")</f>
        <v/>
      </c>
      <c r="O86" s="18" t="n"/>
      <c r="P86" s="18" t="n"/>
      <c r="Q86" s="18" t="n"/>
      <c r="R86" s="18" t="n"/>
      <c r="S86" s="24">
        <f>IF(AND(J86&lt;&gt;"",R86&lt;&gt;""),(J86*Parametri!$B$19)/R86,"")</f>
        <v/>
      </c>
      <c r="T86" s="18" t="n"/>
      <c r="U86" s="25">
        <f>IF(D86&lt;&gt;"",D86-TODAY(),"")</f>
        <v/>
      </c>
      <c r="V86" s="26">
        <f>IF(U86="","",IF(U86&lt;0,"Scaduto",IF(U86&lt;=Parametri!$B$12,"In scadenza","OK")))</f>
        <v/>
      </c>
      <c r="W86" s="26">
        <f>IF(D86&lt;&gt;"",TEXT(D86,"mm/yyyy"),"")</f>
        <v/>
      </c>
      <c r="X86" s="26">
        <f>IF(D86="","","Q"&amp;INT((MONTH(D86)-1)/3)+1)</f>
        <v/>
      </c>
      <c r="Y86" s="25">
        <f>IF(D86&lt;&gt;"",YEAR(D86),"")</f>
        <v/>
      </c>
    </row>
    <row r="87" ht="18" customHeight="1">
      <c r="A87" s="18" t="n"/>
      <c r="B87" s="19" t="n"/>
      <c r="C87" s="19" t="n"/>
      <c r="D87" s="19" t="n"/>
      <c r="E87" s="18" t="n"/>
      <c r="F87" s="18" t="n"/>
      <c r="G87" s="18" t="n"/>
      <c r="H87" s="18" t="n"/>
      <c r="I87" s="18" t="n"/>
      <c r="J87" s="18" t="n"/>
      <c r="K87" s="21">
        <f>IF(AND(I87&lt;&gt;"",J87&lt;&gt;""),I87*J87,"")</f>
        <v/>
      </c>
      <c r="L87" s="22" t="n"/>
      <c r="M87" s="21">
        <f>IF(AND(K87&lt;&gt;"",L87&lt;&gt;""),K87*L87,"")</f>
        <v/>
      </c>
      <c r="N87" s="21">
        <f>IF(AND(K87&lt;&gt;"",M87&lt;&gt;""),K87-M87,"")</f>
        <v/>
      </c>
      <c r="O87" s="18" t="n"/>
      <c r="P87" s="18" t="n"/>
      <c r="Q87" s="18" t="n"/>
      <c r="R87" s="18" t="n"/>
      <c r="S87" s="24">
        <f>IF(AND(J87&lt;&gt;"",R87&lt;&gt;""),(J87*Parametri!$B$19)/R87,"")</f>
        <v/>
      </c>
      <c r="T87" s="18" t="n"/>
      <c r="U87" s="25">
        <f>IF(D87&lt;&gt;"",D87-TODAY(),"")</f>
        <v/>
      </c>
      <c r="V87" s="26">
        <f>IF(U87="","",IF(U87&lt;0,"Scaduto",IF(U87&lt;=Parametri!$B$12,"In scadenza","OK")))</f>
        <v/>
      </c>
      <c r="W87" s="26">
        <f>IF(D87&lt;&gt;"",TEXT(D87,"mm/yyyy"),"")</f>
        <v/>
      </c>
      <c r="X87" s="26">
        <f>IF(D87="","","Q"&amp;INT((MONTH(D87)-1)/3)+1)</f>
        <v/>
      </c>
      <c r="Y87" s="25">
        <f>IF(D87&lt;&gt;"",YEAR(D87),"")</f>
        <v/>
      </c>
    </row>
    <row r="88" ht="18" customHeight="1">
      <c r="A88" s="18" t="n"/>
      <c r="B88" s="19" t="n"/>
      <c r="C88" s="19" t="n"/>
      <c r="D88" s="19" t="n"/>
      <c r="E88" s="18" t="n"/>
      <c r="F88" s="18" t="n"/>
      <c r="G88" s="18" t="n"/>
      <c r="H88" s="18" t="n"/>
      <c r="I88" s="18" t="n"/>
      <c r="J88" s="18" t="n"/>
      <c r="K88" s="21">
        <f>IF(AND(I88&lt;&gt;"",J88&lt;&gt;""),I88*J88,"")</f>
        <v/>
      </c>
      <c r="L88" s="22" t="n"/>
      <c r="M88" s="21">
        <f>IF(AND(K88&lt;&gt;"",L88&lt;&gt;""),K88*L88,"")</f>
        <v/>
      </c>
      <c r="N88" s="21">
        <f>IF(AND(K88&lt;&gt;"",M88&lt;&gt;""),K88-M88,"")</f>
        <v/>
      </c>
      <c r="O88" s="18" t="n"/>
      <c r="P88" s="18" t="n"/>
      <c r="Q88" s="18" t="n"/>
      <c r="R88" s="18" t="n"/>
      <c r="S88" s="24">
        <f>IF(AND(J88&lt;&gt;"",R88&lt;&gt;""),(J88*Parametri!$B$19)/R88,"")</f>
        <v/>
      </c>
      <c r="T88" s="18" t="n"/>
      <c r="U88" s="25">
        <f>IF(D88&lt;&gt;"",D88-TODAY(),"")</f>
        <v/>
      </c>
      <c r="V88" s="26">
        <f>IF(U88="","",IF(U88&lt;0,"Scaduto",IF(U88&lt;=Parametri!$B$12,"In scadenza","OK")))</f>
        <v/>
      </c>
      <c r="W88" s="26">
        <f>IF(D88&lt;&gt;"",TEXT(D88,"mm/yyyy"),"")</f>
        <v/>
      </c>
      <c r="X88" s="26">
        <f>IF(D88="","","Q"&amp;INT((MONTH(D88)-1)/3)+1)</f>
        <v/>
      </c>
      <c r="Y88" s="25">
        <f>IF(D88&lt;&gt;"",YEAR(D88),"")</f>
        <v/>
      </c>
    </row>
    <row r="89" ht="18" customHeight="1">
      <c r="A89" s="18" t="n"/>
      <c r="B89" s="19" t="n"/>
      <c r="C89" s="19" t="n"/>
      <c r="D89" s="19" t="n"/>
      <c r="E89" s="18" t="n"/>
      <c r="F89" s="18" t="n"/>
      <c r="G89" s="18" t="n"/>
      <c r="H89" s="18" t="n"/>
      <c r="I89" s="18" t="n"/>
      <c r="J89" s="18" t="n"/>
      <c r="K89" s="21">
        <f>IF(AND(I89&lt;&gt;"",J89&lt;&gt;""),I89*J89,"")</f>
        <v/>
      </c>
      <c r="L89" s="22" t="n"/>
      <c r="M89" s="21">
        <f>IF(AND(K89&lt;&gt;"",L89&lt;&gt;""),K89*L89,"")</f>
        <v/>
      </c>
      <c r="N89" s="21">
        <f>IF(AND(K89&lt;&gt;"",M89&lt;&gt;""),K89-M89,"")</f>
        <v/>
      </c>
      <c r="O89" s="18" t="n"/>
      <c r="P89" s="18" t="n"/>
      <c r="Q89" s="18" t="n"/>
      <c r="R89" s="18" t="n"/>
      <c r="S89" s="24">
        <f>IF(AND(J89&lt;&gt;"",R89&lt;&gt;""),(J89*Parametri!$B$19)/R89,"")</f>
        <v/>
      </c>
      <c r="T89" s="18" t="n"/>
      <c r="U89" s="25">
        <f>IF(D89&lt;&gt;"",D89-TODAY(),"")</f>
        <v/>
      </c>
      <c r="V89" s="26">
        <f>IF(U89="","",IF(U89&lt;0,"Scaduto",IF(U89&lt;=Parametri!$B$12,"In scadenza","OK")))</f>
        <v/>
      </c>
      <c r="W89" s="26">
        <f>IF(D89&lt;&gt;"",TEXT(D89,"mm/yyyy"),"")</f>
        <v/>
      </c>
      <c r="X89" s="26">
        <f>IF(D89="","","Q"&amp;INT((MONTH(D89)-1)/3)+1)</f>
        <v/>
      </c>
      <c r="Y89" s="25">
        <f>IF(D89&lt;&gt;"",YEAR(D89),"")</f>
        <v/>
      </c>
    </row>
    <row r="90" ht="18" customHeight="1">
      <c r="A90" s="18" t="n"/>
      <c r="B90" s="19" t="n"/>
      <c r="C90" s="19" t="n"/>
      <c r="D90" s="19" t="n"/>
      <c r="E90" s="18" t="n"/>
      <c r="F90" s="18" t="n"/>
      <c r="G90" s="18" t="n"/>
      <c r="H90" s="18" t="n"/>
      <c r="I90" s="18" t="n"/>
      <c r="J90" s="18" t="n"/>
      <c r="K90" s="21">
        <f>IF(AND(I90&lt;&gt;"",J90&lt;&gt;""),I90*J90,"")</f>
        <v/>
      </c>
      <c r="L90" s="22" t="n"/>
      <c r="M90" s="21">
        <f>IF(AND(K90&lt;&gt;"",L90&lt;&gt;""),K90*L90,"")</f>
        <v/>
      </c>
      <c r="N90" s="21">
        <f>IF(AND(K90&lt;&gt;"",M90&lt;&gt;""),K90-M90,"")</f>
        <v/>
      </c>
      <c r="O90" s="18" t="n"/>
      <c r="P90" s="18" t="n"/>
      <c r="Q90" s="18" t="n"/>
      <c r="R90" s="18" t="n"/>
      <c r="S90" s="24">
        <f>IF(AND(J90&lt;&gt;"",R90&lt;&gt;""),(J90*Parametri!$B$19)/R90,"")</f>
        <v/>
      </c>
      <c r="T90" s="18" t="n"/>
      <c r="U90" s="25">
        <f>IF(D90&lt;&gt;"",D90-TODAY(),"")</f>
        <v/>
      </c>
      <c r="V90" s="26">
        <f>IF(U90="","",IF(U90&lt;0,"Scaduto",IF(U90&lt;=Parametri!$B$12,"In scadenza","OK")))</f>
        <v/>
      </c>
      <c r="W90" s="26">
        <f>IF(D90&lt;&gt;"",TEXT(D90,"mm/yyyy"),"")</f>
        <v/>
      </c>
      <c r="X90" s="26">
        <f>IF(D90="","","Q"&amp;INT((MONTH(D90)-1)/3)+1)</f>
        <v/>
      </c>
      <c r="Y90" s="25">
        <f>IF(D90&lt;&gt;"",YEAR(D90),"")</f>
        <v/>
      </c>
    </row>
    <row r="91" ht="18" customHeight="1">
      <c r="A91" s="18" t="n"/>
      <c r="B91" s="19" t="n"/>
      <c r="C91" s="19" t="n"/>
      <c r="D91" s="19" t="n"/>
      <c r="E91" s="18" t="n"/>
      <c r="F91" s="18" t="n"/>
      <c r="G91" s="18" t="n"/>
      <c r="H91" s="18" t="n"/>
      <c r="I91" s="18" t="n"/>
      <c r="J91" s="18" t="n"/>
      <c r="K91" s="21">
        <f>IF(AND(I91&lt;&gt;"",J91&lt;&gt;""),I91*J91,"")</f>
        <v/>
      </c>
      <c r="L91" s="22" t="n"/>
      <c r="M91" s="21">
        <f>IF(AND(K91&lt;&gt;"",L91&lt;&gt;""),K91*L91,"")</f>
        <v/>
      </c>
      <c r="N91" s="21">
        <f>IF(AND(K91&lt;&gt;"",M91&lt;&gt;""),K91-M91,"")</f>
        <v/>
      </c>
      <c r="O91" s="18" t="n"/>
      <c r="P91" s="18" t="n"/>
      <c r="Q91" s="18" t="n"/>
      <c r="R91" s="18" t="n"/>
      <c r="S91" s="24">
        <f>IF(AND(J91&lt;&gt;"",R91&lt;&gt;""),(J91*Parametri!$B$19)/R91,"")</f>
        <v/>
      </c>
      <c r="T91" s="18" t="n"/>
      <c r="U91" s="25">
        <f>IF(D91&lt;&gt;"",D91-TODAY(),"")</f>
        <v/>
      </c>
      <c r="V91" s="26">
        <f>IF(U91="","",IF(U91&lt;0,"Scaduto",IF(U91&lt;=Parametri!$B$12,"In scadenza","OK")))</f>
        <v/>
      </c>
      <c r="W91" s="26">
        <f>IF(D91&lt;&gt;"",TEXT(D91,"mm/yyyy"),"")</f>
        <v/>
      </c>
      <c r="X91" s="26">
        <f>IF(D91="","","Q"&amp;INT((MONTH(D91)-1)/3)+1)</f>
        <v/>
      </c>
      <c r="Y91" s="25">
        <f>IF(D91&lt;&gt;"",YEAR(D91),"")</f>
        <v/>
      </c>
    </row>
    <row r="92" ht="18" customHeight="1">
      <c r="A92" s="18" t="n"/>
      <c r="B92" s="19" t="n"/>
      <c r="C92" s="19" t="n"/>
      <c r="D92" s="19" t="n"/>
      <c r="E92" s="18" t="n"/>
      <c r="F92" s="18" t="n"/>
      <c r="G92" s="18" t="n"/>
      <c r="H92" s="18" t="n"/>
      <c r="I92" s="18" t="n"/>
      <c r="J92" s="18" t="n"/>
      <c r="K92" s="21">
        <f>IF(AND(I92&lt;&gt;"",J92&lt;&gt;""),I92*J92,"")</f>
        <v/>
      </c>
      <c r="L92" s="22" t="n"/>
      <c r="M92" s="21">
        <f>IF(AND(K92&lt;&gt;"",L92&lt;&gt;""),K92*L92,"")</f>
        <v/>
      </c>
      <c r="N92" s="21">
        <f>IF(AND(K92&lt;&gt;"",M92&lt;&gt;""),K92-M92,"")</f>
        <v/>
      </c>
      <c r="O92" s="18" t="n"/>
      <c r="P92" s="18" t="n"/>
      <c r="Q92" s="18" t="n"/>
      <c r="R92" s="18" t="n"/>
      <c r="S92" s="24">
        <f>IF(AND(J92&lt;&gt;"",R92&lt;&gt;""),(J92*Parametri!$B$19)/R92,"")</f>
        <v/>
      </c>
      <c r="T92" s="18" t="n"/>
      <c r="U92" s="25">
        <f>IF(D92&lt;&gt;"",D92-TODAY(),"")</f>
        <v/>
      </c>
      <c r="V92" s="26">
        <f>IF(U92="","",IF(U92&lt;0,"Scaduto",IF(U92&lt;=Parametri!$B$12,"In scadenza","OK")))</f>
        <v/>
      </c>
      <c r="W92" s="26">
        <f>IF(D92&lt;&gt;"",TEXT(D92,"mm/yyyy"),"")</f>
        <v/>
      </c>
      <c r="X92" s="26">
        <f>IF(D92="","","Q"&amp;INT((MONTH(D92)-1)/3)+1)</f>
        <v/>
      </c>
      <c r="Y92" s="25">
        <f>IF(D92&lt;&gt;"",YEAR(D92),"")</f>
        <v/>
      </c>
    </row>
    <row r="93" ht="18" customHeight="1">
      <c r="A93" s="18" t="n"/>
      <c r="B93" s="19" t="n"/>
      <c r="C93" s="19" t="n"/>
      <c r="D93" s="19" t="n"/>
      <c r="E93" s="18" t="n"/>
      <c r="F93" s="18" t="n"/>
      <c r="G93" s="18" t="n"/>
      <c r="H93" s="18" t="n"/>
      <c r="I93" s="18" t="n"/>
      <c r="J93" s="18" t="n"/>
      <c r="K93" s="21">
        <f>IF(AND(I93&lt;&gt;"",J93&lt;&gt;""),I93*J93,"")</f>
        <v/>
      </c>
      <c r="L93" s="22" t="n"/>
      <c r="M93" s="21">
        <f>IF(AND(K93&lt;&gt;"",L93&lt;&gt;""),K93*L93,"")</f>
        <v/>
      </c>
      <c r="N93" s="21">
        <f>IF(AND(K93&lt;&gt;"",M93&lt;&gt;""),K93-M93,"")</f>
        <v/>
      </c>
      <c r="O93" s="18" t="n"/>
      <c r="P93" s="18" t="n"/>
      <c r="Q93" s="18" t="n"/>
      <c r="R93" s="18" t="n"/>
      <c r="S93" s="24">
        <f>IF(AND(J93&lt;&gt;"",R93&lt;&gt;""),(J93*Parametri!$B$19)/R93,"")</f>
        <v/>
      </c>
      <c r="T93" s="18" t="n"/>
      <c r="U93" s="25">
        <f>IF(D93&lt;&gt;"",D93-TODAY(),"")</f>
        <v/>
      </c>
      <c r="V93" s="26">
        <f>IF(U93="","",IF(U93&lt;0,"Scaduto",IF(U93&lt;=Parametri!$B$12,"In scadenza","OK")))</f>
        <v/>
      </c>
      <c r="W93" s="26">
        <f>IF(D93&lt;&gt;"",TEXT(D93,"mm/yyyy"),"")</f>
        <v/>
      </c>
      <c r="X93" s="26">
        <f>IF(D93="","","Q"&amp;INT((MONTH(D93)-1)/3)+1)</f>
        <v/>
      </c>
      <c r="Y93" s="25">
        <f>IF(D93&lt;&gt;"",YEAR(D93),"")</f>
        <v/>
      </c>
    </row>
    <row r="94" ht="18" customHeight="1">
      <c r="A94" s="18" t="n"/>
      <c r="B94" s="19" t="n"/>
      <c r="C94" s="19" t="n"/>
      <c r="D94" s="19" t="n"/>
      <c r="E94" s="18" t="n"/>
      <c r="F94" s="18" t="n"/>
      <c r="G94" s="18" t="n"/>
      <c r="H94" s="18" t="n"/>
      <c r="I94" s="18" t="n"/>
      <c r="J94" s="18" t="n"/>
      <c r="K94" s="21">
        <f>IF(AND(I94&lt;&gt;"",J94&lt;&gt;""),I94*J94,"")</f>
        <v/>
      </c>
      <c r="L94" s="22" t="n"/>
      <c r="M94" s="21">
        <f>IF(AND(K94&lt;&gt;"",L94&lt;&gt;""),K94*L94,"")</f>
        <v/>
      </c>
      <c r="N94" s="21">
        <f>IF(AND(K94&lt;&gt;"",M94&lt;&gt;""),K94-M94,"")</f>
        <v/>
      </c>
      <c r="O94" s="18" t="n"/>
      <c r="P94" s="18" t="n"/>
      <c r="Q94" s="18" t="n"/>
      <c r="R94" s="18" t="n"/>
      <c r="S94" s="24">
        <f>IF(AND(J94&lt;&gt;"",R94&lt;&gt;""),(J94*Parametri!$B$19)/R94,"")</f>
        <v/>
      </c>
      <c r="T94" s="18" t="n"/>
      <c r="U94" s="25">
        <f>IF(D94&lt;&gt;"",D94-TODAY(),"")</f>
        <v/>
      </c>
      <c r="V94" s="26">
        <f>IF(U94="","",IF(U94&lt;0,"Scaduto",IF(U94&lt;=Parametri!$B$12,"In scadenza","OK")))</f>
        <v/>
      </c>
      <c r="W94" s="26">
        <f>IF(D94&lt;&gt;"",TEXT(D94,"mm/yyyy"),"")</f>
        <v/>
      </c>
      <c r="X94" s="26">
        <f>IF(D94="","","Q"&amp;INT((MONTH(D94)-1)/3)+1)</f>
        <v/>
      </c>
      <c r="Y94" s="25">
        <f>IF(D94&lt;&gt;"",YEAR(D94),"")</f>
        <v/>
      </c>
    </row>
    <row r="95" ht="18" customHeight="1">
      <c r="A95" s="18" t="n"/>
      <c r="B95" s="19" t="n"/>
      <c r="C95" s="19" t="n"/>
      <c r="D95" s="19" t="n"/>
      <c r="E95" s="18" t="n"/>
      <c r="F95" s="18" t="n"/>
      <c r="G95" s="18" t="n"/>
      <c r="H95" s="18" t="n"/>
      <c r="I95" s="18" t="n"/>
      <c r="J95" s="18" t="n"/>
      <c r="K95" s="21">
        <f>IF(AND(I95&lt;&gt;"",J95&lt;&gt;""),I95*J95,"")</f>
        <v/>
      </c>
      <c r="L95" s="22" t="n"/>
      <c r="M95" s="21">
        <f>IF(AND(K95&lt;&gt;"",L95&lt;&gt;""),K95*L95,"")</f>
        <v/>
      </c>
      <c r="N95" s="21">
        <f>IF(AND(K95&lt;&gt;"",M95&lt;&gt;""),K95-M95,"")</f>
        <v/>
      </c>
      <c r="O95" s="18" t="n"/>
      <c r="P95" s="18" t="n"/>
      <c r="Q95" s="18" t="n"/>
      <c r="R95" s="18" t="n"/>
      <c r="S95" s="24">
        <f>IF(AND(J95&lt;&gt;"",R95&lt;&gt;""),(J95*Parametri!$B$19)/R95,"")</f>
        <v/>
      </c>
      <c r="T95" s="18" t="n"/>
      <c r="U95" s="25">
        <f>IF(D95&lt;&gt;"",D95-TODAY(),"")</f>
        <v/>
      </c>
      <c r="V95" s="26">
        <f>IF(U95="","",IF(U95&lt;0,"Scaduto",IF(U95&lt;=Parametri!$B$12,"In scadenza","OK")))</f>
        <v/>
      </c>
      <c r="W95" s="26">
        <f>IF(D95&lt;&gt;"",TEXT(D95,"mm/yyyy"),"")</f>
        <v/>
      </c>
      <c r="X95" s="26">
        <f>IF(D95="","","Q"&amp;INT((MONTH(D95)-1)/3)+1)</f>
        <v/>
      </c>
      <c r="Y95" s="25">
        <f>IF(D95&lt;&gt;"",YEAR(D95),"")</f>
        <v/>
      </c>
    </row>
    <row r="96" ht="18" customHeight="1">
      <c r="A96" s="18" t="n"/>
      <c r="B96" s="19" t="n"/>
      <c r="C96" s="19" t="n"/>
      <c r="D96" s="19" t="n"/>
      <c r="E96" s="18" t="n"/>
      <c r="F96" s="18" t="n"/>
      <c r="G96" s="18" t="n"/>
      <c r="H96" s="18" t="n"/>
      <c r="I96" s="18" t="n"/>
      <c r="J96" s="18" t="n"/>
      <c r="K96" s="21">
        <f>IF(AND(I96&lt;&gt;"",J96&lt;&gt;""),I96*J96,"")</f>
        <v/>
      </c>
      <c r="L96" s="22" t="n"/>
      <c r="M96" s="21">
        <f>IF(AND(K96&lt;&gt;"",L96&lt;&gt;""),K96*L96,"")</f>
        <v/>
      </c>
      <c r="N96" s="21">
        <f>IF(AND(K96&lt;&gt;"",M96&lt;&gt;""),K96-M96,"")</f>
        <v/>
      </c>
      <c r="O96" s="18" t="n"/>
      <c r="P96" s="18" t="n"/>
      <c r="Q96" s="18" t="n"/>
      <c r="R96" s="18" t="n"/>
      <c r="S96" s="24">
        <f>IF(AND(J96&lt;&gt;"",R96&lt;&gt;""),(J96*Parametri!$B$19)/R96,"")</f>
        <v/>
      </c>
      <c r="T96" s="18" t="n"/>
      <c r="U96" s="25">
        <f>IF(D96&lt;&gt;"",D96-TODAY(),"")</f>
        <v/>
      </c>
      <c r="V96" s="26">
        <f>IF(U96="","",IF(U96&lt;0,"Scaduto",IF(U96&lt;=Parametri!$B$12,"In scadenza","OK")))</f>
        <v/>
      </c>
      <c r="W96" s="26">
        <f>IF(D96&lt;&gt;"",TEXT(D96,"mm/yyyy"),"")</f>
        <v/>
      </c>
      <c r="X96" s="26">
        <f>IF(D96="","","Q"&amp;INT((MONTH(D96)-1)/3)+1)</f>
        <v/>
      </c>
      <c r="Y96" s="25">
        <f>IF(D96&lt;&gt;"",YEAR(D96),"")</f>
        <v/>
      </c>
    </row>
    <row r="97" ht="18" customHeight="1">
      <c r="A97" s="18" t="n"/>
      <c r="B97" s="19" t="n"/>
      <c r="C97" s="19" t="n"/>
      <c r="D97" s="19" t="n"/>
      <c r="E97" s="18" t="n"/>
      <c r="F97" s="18" t="n"/>
      <c r="G97" s="18" t="n"/>
      <c r="H97" s="18" t="n"/>
      <c r="I97" s="18" t="n"/>
      <c r="J97" s="18" t="n"/>
      <c r="K97" s="21">
        <f>IF(AND(I97&lt;&gt;"",J97&lt;&gt;""),I97*J97,"")</f>
        <v/>
      </c>
      <c r="L97" s="22" t="n"/>
      <c r="M97" s="21">
        <f>IF(AND(K97&lt;&gt;"",L97&lt;&gt;""),K97*L97,"")</f>
        <v/>
      </c>
      <c r="N97" s="21">
        <f>IF(AND(K97&lt;&gt;"",M97&lt;&gt;""),K97-M97,"")</f>
        <v/>
      </c>
      <c r="O97" s="18" t="n"/>
      <c r="P97" s="18" t="n"/>
      <c r="Q97" s="18" t="n"/>
      <c r="R97" s="18" t="n"/>
      <c r="S97" s="24">
        <f>IF(AND(J97&lt;&gt;"",R97&lt;&gt;""),(J97*Parametri!$B$19)/R97,"")</f>
        <v/>
      </c>
      <c r="T97" s="18" t="n"/>
      <c r="U97" s="25">
        <f>IF(D97&lt;&gt;"",D97-TODAY(),"")</f>
        <v/>
      </c>
      <c r="V97" s="26">
        <f>IF(U97="","",IF(U97&lt;0,"Scaduto",IF(U97&lt;=Parametri!$B$12,"In scadenza","OK")))</f>
        <v/>
      </c>
      <c r="W97" s="26">
        <f>IF(D97&lt;&gt;"",TEXT(D97,"mm/yyyy"),"")</f>
        <v/>
      </c>
      <c r="X97" s="26">
        <f>IF(D97="","","Q"&amp;INT((MONTH(D97)-1)/3)+1)</f>
        <v/>
      </c>
      <c r="Y97" s="25">
        <f>IF(D97&lt;&gt;"",YEAR(D97),"")</f>
        <v/>
      </c>
    </row>
    <row r="98" ht="18" customHeight="1">
      <c r="A98" s="18" t="n"/>
      <c r="B98" s="19" t="n"/>
      <c r="C98" s="19" t="n"/>
      <c r="D98" s="19" t="n"/>
      <c r="E98" s="18" t="n"/>
      <c r="F98" s="18" t="n"/>
      <c r="G98" s="18" t="n"/>
      <c r="H98" s="18" t="n"/>
      <c r="I98" s="18" t="n"/>
      <c r="J98" s="18" t="n"/>
      <c r="K98" s="21">
        <f>IF(AND(I98&lt;&gt;"",J98&lt;&gt;""),I98*J98,"")</f>
        <v/>
      </c>
      <c r="L98" s="22" t="n"/>
      <c r="M98" s="21">
        <f>IF(AND(K98&lt;&gt;"",L98&lt;&gt;""),K98*L98,"")</f>
        <v/>
      </c>
      <c r="N98" s="21">
        <f>IF(AND(K98&lt;&gt;"",M98&lt;&gt;""),K98-M98,"")</f>
        <v/>
      </c>
      <c r="O98" s="18" t="n"/>
      <c r="P98" s="18" t="n"/>
      <c r="Q98" s="18" t="n"/>
      <c r="R98" s="18" t="n"/>
      <c r="S98" s="24">
        <f>IF(AND(J98&lt;&gt;"",R98&lt;&gt;""),(J98*Parametri!$B$19)/R98,"")</f>
        <v/>
      </c>
      <c r="T98" s="18" t="n"/>
      <c r="U98" s="25">
        <f>IF(D98&lt;&gt;"",D98-TODAY(),"")</f>
        <v/>
      </c>
      <c r="V98" s="26">
        <f>IF(U98="","",IF(U98&lt;0,"Scaduto",IF(U98&lt;=Parametri!$B$12,"In scadenza","OK")))</f>
        <v/>
      </c>
      <c r="W98" s="26">
        <f>IF(D98&lt;&gt;"",TEXT(D98,"mm/yyyy"),"")</f>
        <v/>
      </c>
      <c r="X98" s="26">
        <f>IF(D98="","","Q"&amp;INT((MONTH(D98)-1)/3)+1)</f>
        <v/>
      </c>
      <c r="Y98" s="25">
        <f>IF(D98&lt;&gt;"",YEAR(D98),"")</f>
        <v/>
      </c>
    </row>
    <row r="99" ht="18" customHeight="1">
      <c r="A99" s="18" t="n"/>
      <c r="B99" s="19" t="n"/>
      <c r="C99" s="19" t="n"/>
      <c r="D99" s="19" t="n"/>
      <c r="E99" s="18" t="n"/>
      <c r="F99" s="18" t="n"/>
      <c r="G99" s="18" t="n"/>
      <c r="H99" s="18" t="n"/>
      <c r="I99" s="18" t="n"/>
      <c r="J99" s="18" t="n"/>
      <c r="K99" s="21">
        <f>IF(AND(I99&lt;&gt;"",J99&lt;&gt;""),I99*J99,"")</f>
        <v/>
      </c>
      <c r="L99" s="22" t="n"/>
      <c r="M99" s="21">
        <f>IF(AND(K99&lt;&gt;"",L99&lt;&gt;""),K99*L99,"")</f>
        <v/>
      </c>
      <c r="N99" s="21">
        <f>IF(AND(K99&lt;&gt;"",M99&lt;&gt;""),K99-M99,"")</f>
        <v/>
      </c>
      <c r="O99" s="18" t="n"/>
      <c r="P99" s="18" t="n"/>
      <c r="Q99" s="18" t="n"/>
      <c r="R99" s="18" t="n"/>
      <c r="S99" s="24">
        <f>IF(AND(J99&lt;&gt;"",R99&lt;&gt;""),(J99*Parametri!$B$19)/R99,"")</f>
        <v/>
      </c>
      <c r="T99" s="18" t="n"/>
      <c r="U99" s="25">
        <f>IF(D99&lt;&gt;"",D99-TODAY(),"")</f>
        <v/>
      </c>
      <c r="V99" s="26">
        <f>IF(U99="","",IF(U99&lt;0,"Scaduto",IF(U99&lt;=Parametri!$B$12,"In scadenza","OK")))</f>
        <v/>
      </c>
      <c r="W99" s="26">
        <f>IF(D99&lt;&gt;"",TEXT(D99,"mm/yyyy"),"")</f>
        <v/>
      </c>
      <c r="X99" s="26">
        <f>IF(D99="","","Q"&amp;INT((MONTH(D99)-1)/3)+1)</f>
        <v/>
      </c>
      <c r="Y99" s="25">
        <f>IF(D99&lt;&gt;"",YEAR(D99),"")</f>
        <v/>
      </c>
    </row>
    <row r="100" ht="18" customHeight="1">
      <c r="A100" s="18" t="n"/>
      <c r="B100" s="19" t="n"/>
      <c r="C100" s="19" t="n"/>
      <c r="D100" s="19" t="n"/>
      <c r="E100" s="18" t="n"/>
      <c r="F100" s="18" t="n"/>
      <c r="G100" s="18" t="n"/>
      <c r="H100" s="18" t="n"/>
      <c r="I100" s="18" t="n"/>
      <c r="J100" s="18" t="n"/>
      <c r="K100" s="21">
        <f>IF(AND(I100&lt;&gt;"",J100&lt;&gt;""),I100*J100,"")</f>
        <v/>
      </c>
      <c r="L100" s="22" t="n"/>
      <c r="M100" s="21">
        <f>IF(AND(K100&lt;&gt;"",L100&lt;&gt;""),K100*L100,"")</f>
        <v/>
      </c>
      <c r="N100" s="21">
        <f>IF(AND(K100&lt;&gt;"",M100&lt;&gt;""),K100-M100,"")</f>
        <v/>
      </c>
      <c r="O100" s="18" t="n"/>
      <c r="P100" s="18" t="n"/>
      <c r="Q100" s="18" t="n"/>
      <c r="R100" s="18" t="n"/>
      <c r="S100" s="24">
        <f>IF(AND(J100&lt;&gt;"",R100&lt;&gt;""),(J100*Parametri!$B$19)/R100,"")</f>
        <v/>
      </c>
      <c r="T100" s="18" t="n"/>
      <c r="U100" s="25">
        <f>IF(D100&lt;&gt;"",D100-TODAY(),"")</f>
        <v/>
      </c>
      <c r="V100" s="26">
        <f>IF(U100="","",IF(U100&lt;0,"Scaduto",IF(U100&lt;=Parametri!$B$12,"In scadenza","OK")))</f>
        <v/>
      </c>
      <c r="W100" s="26">
        <f>IF(D100&lt;&gt;"",TEXT(D100,"mm/yyyy"),"")</f>
        <v/>
      </c>
      <c r="X100" s="26">
        <f>IF(D100="","","Q"&amp;INT((MONTH(D100)-1)/3)+1)</f>
        <v/>
      </c>
      <c r="Y100" s="25">
        <f>IF(D100&lt;&gt;"",YEAR(D100),"")</f>
        <v/>
      </c>
    </row>
    <row r="101" ht="18" customHeight="1">
      <c r="A101" s="18" t="n"/>
      <c r="B101" s="19" t="n"/>
      <c r="C101" s="19" t="n"/>
      <c r="D101" s="19" t="n"/>
      <c r="E101" s="18" t="n"/>
      <c r="F101" s="18" t="n"/>
      <c r="G101" s="18" t="n"/>
      <c r="H101" s="18" t="n"/>
      <c r="I101" s="18" t="n"/>
      <c r="J101" s="18" t="n"/>
      <c r="K101" s="21">
        <f>IF(AND(I101&lt;&gt;"",J101&lt;&gt;""),I101*J101,"")</f>
        <v/>
      </c>
      <c r="L101" s="22" t="n"/>
      <c r="M101" s="21">
        <f>IF(AND(K101&lt;&gt;"",L101&lt;&gt;""),K101*L101,"")</f>
        <v/>
      </c>
      <c r="N101" s="21">
        <f>IF(AND(K101&lt;&gt;"",M101&lt;&gt;""),K101-M101,"")</f>
        <v/>
      </c>
      <c r="O101" s="18" t="n"/>
      <c r="P101" s="18" t="n"/>
      <c r="Q101" s="18" t="n"/>
      <c r="R101" s="18" t="n"/>
      <c r="S101" s="24">
        <f>IF(AND(J101&lt;&gt;"",R101&lt;&gt;""),(J101*Parametri!$B$19)/R101,"")</f>
        <v/>
      </c>
      <c r="T101" s="18" t="n"/>
      <c r="U101" s="25">
        <f>IF(D101&lt;&gt;"",D101-TODAY(),"")</f>
        <v/>
      </c>
      <c r="V101" s="26">
        <f>IF(U101="","",IF(U101&lt;0,"Scaduto",IF(U101&lt;=Parametri!$B$12,"In scadenza","OK")))</f>
        <v/>
      </c>
      <c r="W101" s="26">
        <f>IF(D101&lt;&gt;"",TEXT(D101,"mm/yyyy"),"")</f>
        <v/>
      </c>
      <c r="X101" s="26">
        <f>IF(D101="","","Q"&amp;INT((MONTH(D101)-1)/3)+1)</f>
        <v/>
      </c>
      <c r="Y101" s="25">
        <f>IF(D101&lt;&gt;"",YEAR(D101),"")</f>
        <v/>
      </c>
    </row>
    <row r="102" ht="18" customHeight="1">
      <c r="A102" s="18" t="n"/>
      <c r="B102" s="19" t="n"/>
      <c r="C102" s="19" t="n"/>
      <c r="D102" s="19" t="n"/>
      <c r="E102" s="18" t="n"/>
      <c r="F102" s="18" t="n"/>
      <c r="G102" s="18" t="n"/>
      <c r="H102" s="18" t="n"/>
      <c r="I102" s="18" t="n"/>
      <c r="J102" s="18" t="n"/>
      <c r="K102" s="21">
        <f>IF(AND(I102&lt;&gt;"",J102&lt;&gt;""),I102*J102,"")</f>
        <v/>
      </c>
      <c r="L102" s="22" t="n"/>
      <c r="M102" s="21">
        <f>IF(AND(K102&lt;&gt;"",L102&lt;&gt;""),K102*L102,"")</f>
        <v/>
      </c>
      <c r="N102" s="21">
        <f>IF(AND(K102&lt;&gt;"",M102&lt;&gt;""),K102-M102,"")</f>
        <v/>
      </c>
      <c r="O102" s="18" t="n"/>
      <c r="P102" s="18" t="n"/>
      <c r="Q102" s="18" t="n"/>
      <c r="R102" s="18" t="n"/>
      <c r="S102" s="24">
        <f>IF(AND(J102&lt;&gt;"",R102&lt;&gt;""),(J102*Parametri!$B$19)/R102,"")</f>
        <v/>
      </c>
      <c r="T102" s="18" t="n"/>
      <c r="U102" s="25">
        <f>IF(D102&lt;&gt;"",D102-TODAY(),"")</f>
        <v/>
      </c>
      <c r="V102" s="26">
        <f>IF(U102="","",IF(U102&lt;0,"Scaduto",IF(U102&lt;=Parametri!$B$12,"In scadenza","OK")))</f>
        <v/>
      </c>
      <c r="W102" s="26">
        <f>IF(D102&lt;&gt;"",TEXT(D102,"mm/yyyy"),"")</f>
        <v/>
      </c>
      <c r="X102" s="26">
        <f>IF(D102="","","Q"&amp;INT((MONTH(D102)-1)/3)+1)</f>
        <v/>
      </c>
      <c r="Y102" s="25">
        <f>IF(D102&lt;&gt;"",YEAR(D102),"")</f>
        <v/>
      </c>
    </row>
    <row r="103" ht="18" customHeight="1">
      <c r="A103" s="18" t="n"/>
      <c r="B103" s="19" t="n"/>
      <c r="C103" s="19" t="n"/>
      <c r="D103" s="19" t="n"/>
      <c r="E103" s="18" t="n"/>
      <c r="F103" s="18" t="n"/>
      <c r="G103" s="18" t="n"/>
      <c r="H103" s="18" t="n"/>
      <c r="I103" s="18" t="n"/>
      <c r="J103" s="18" t="n"/>
      <c r="K103" s="21">
        <f>IF(AND(I103&lt;&gt;"",J103&lt;&gt;""),I103*J103,"")</f>
        <v/>
      </c>
      <c r="L103" s="22" t="n"/>
      <c r="M103" s="21">
        <f>IF(AND(K103&lt;&gt;"",L103&lt;&gt;""),K103*L103,"")</f>
        <v/>
      </c>
      <c r="N103" s="21">
        <f>IF(AND(K103&lt;&gt;"",M103&lt;&gt;""),K103-M103,"")</f>
        <v/>
      </c>
      <c r="O103" s="18" t="n"/>
      <c r="P103" s="18" t="n"/>
      <c r="Q103" s="18" t="n"/>
      <c r="R103" s="18" t="n"/>
      <c r="S103" s="24">
        <f>IF(AND(J103&lt;&gt;"",R103&lt;&gt;""),(J103*Parametri!$B$19)/R103,"")</f>
        <v/>
      </c>
      <c r="T103" s="18" t="n"/>
      <c r="U103" s="25">
        <f>IF(D103&lt;&gt;"",D103-TODAY(),"")</f>
        <v/>
      </c>
      <c r="V103" s="26">
        <f>IF(U103="","",IF(U103&lt;0,"Scaduto",IF(U103&lt;=Parametri!$B$12,"In scadenza","OK")))</f>
        <v/>
      </c>
      <c r="W103" s="26">
        <f>IF(D103&lt;&gt;"",TEXT(D103,"mm/yyyy"),"")</f>
        <v/>
      </c>
      <c r="X103" s="26">
        <f>IF(D103="","","Q"&amp;INT((MONTH(D103)-1)/3)+1)</f>
        <v/>
      </c>
      <c r="Y103" s="25">
        <f>IF(D103&lt;&gt;"",YEAR(D103),"")</f>
        <v/>
      </c>
    </row>
    <row r="104" ht="18" customHeight="1">
      <c r="A104" s="18" t="n"/>
      <c r="B104" s="19" t="n"/>
      <c r="C104" s="19" t="n"/>
      <c r="D104" s="19" t="n"/>
      <c r="E104" s="18" t="n"/>
      <c r="F104" s="18" t="n"/>
      <c r="G104" s="18" t="n"/>
      <c r="H104" s="18" t="n"/>
      <c r="I104" s="18" t="n"/>
      <c r="J104" s="18" t="n"/>
      <c r="K104" s="21">
        <f>IF(AND(I104&lt;&gt;"",J104&lt;&gt;""),I104*J104,"")</f>
        <v/>
      </c>
      <c r="L104" s="22" t="n"/>
      <c r="M104" s="21">
        <f>IF(AND(K104&lt;&gt;"",L104&lt;&gt;""),K104*L104,"")</f>
        <v/>
      </c>
      <c r="N104" s="21">
        <f>IF(AND(K104&lt;&gt;"",M104&lt;&gt;""),K104-M104,"")</f>
        <v/>
      </c>
      <c r="O104" s="18" t="n"/>
      <c r="P104" s="18" t="n"/>
      <c r="Q104" s="18" t="n"/>
      <c r="R104" s="18" t="n"/>
      <c r="S104" s="24">
        <f>IF(AND(J104&lt;&gt;"",R104&lt;&gt;""),(J104*Parametri!$B$19)/R104,"")</f>
        <v/>
      </c>
      <c r="T104" s="18" t="n"/>
      <c r="U104" s="25">
        <f>IF(D104&lt;&gt;"",D104-TODAY(),"")</f>
        <v/>
      </c>
      <c r="V104" s="26">
        <f>IF(U104="","",IF(U104&lt;0,"Scaduto",IF(U104&lt;=Parametri!$B$12,"In scadenza","OK")))</f>
        <v/>
      </c>
      <c r="W104" s="26">
        <f>IF(D104&lt;&gt;"",TEXT(D104,"mm/yyyy"),"")</f>
        <v/>
      </c>
      <c r="X104" s="26">
        <f>IF(D104="","","Q"&amp;INT((MONTH(D104)-1)/3)+1)</f>
        <v/>
      </c>
      <c r="Y104" s="25">
        <f>IF(D104&lt;&gt;"",YEAR(D104),"")</f>
        <v/>
      </c>
    </row>
    <row r="105" ht="18" customHeight="1">
      <c r="A105" s="18" t="n"/>
      <c r="B105" s="19" t="n"/>
      <c r="C105" s="19" t="n"/>
      <c r="D105" s="19" t="n"/>
      <c r="E105" s="18" t="n"/>
      <c r="F105" s="18" t="n"/>
      <c r="G105" s="18" t="n"/>
      <c r="H105" s="18" t="n"/>
      <c r="I105" s="18" t="n"/>
      <c r="J105" s="18" t="n"/>
      <c r="K105" s="21">
        <f>IF(AND(I105&lt;&gt;"",J105&lt;&gt;""),I105*J105,"")</f>
        <v/>
      </c>
      <c r="L105" s="22" t="n"/>
      <c r="M105" s="21">
        <f>IF(AND(K105&lt;&gt;"",L105&lt;&gt;""),K105*L105,"")</f>
        <v/>
      </c>
      <c r="N105" s="21">
        <f>IF(AND(K105&lt;&gt;"",M105&lt;&gt;""),K105-M105,"")</f>
        <v/>
      </c>
      <c r="O105" s="18" t="n"/>
      <c r="P105" s="18" t="n"/>
      <c r="Q105" s="18" t="n"/>
      <c r="R105" s="18" t="n"/>
      <c r="S105" s="24">
        <f>IF(AND(J105&lt;&gt;"",R105&lt;&gt;""),(J105*Parametri!$B$19)/R105,"")</f>
        <v/>
      </c>
      <c r="T105" s="18" t="n"/>
      <c r="U105" s="25">
        <f>IF(D105&lt;&gt;"",D105-TODAY(),"")</f>
        <v/>
      </c>
      <c r="V105" s="26">
        <f>IF(U105="","",IF(U105&lt;0,"Scaduto",IF(U105&lt;=Parametri!$B$12,"In scadenza","OK")))</f>
        <v/>
      </c>
      <c r="W105" s="26">
        <f>IF(D105&lt;&gt;"",TEXT(D105,"mm/yyyy"),"")</f>
        <v/>
      </c>
      <c r="X105" s="26">
        <f>IF(D105="","","Q"&amp;INT((MONTH(D105)-1)/3)+1)</f>
        <v/>
      </c>
      <c r="Y105" s="25">
        <f>IF(D105&lt;&gt;"",YEAR(D105),"")</f>
        <v/>
      </c>
    </row>
    <row r="106" ht="18" customHeight="1">
      <c r="A106" s="18" t="n"/>
      <c r="B106" s="19" t="n"/>
      <c r="C106" s="19" t="n"/>
      <c r="D106" s="19" t="n"/>
      <c r="E106" s="18" t="n"/>
      <c r="F106" s="18" t="n"/>
      <c r="G106" s="18" t="n"/>
      <c r="H106" s="18" t="n"/>
      <c r="I106" s="18" t="n"/>
      <c r="J106" s="18" t="n"/>
      <c r="K106" s="21">
        <f>IF(AND(I106&lt;&gt;"",J106&lt;&gt;""),I106*J106,"")</f>
        <v/>
      </c>
      <c r="L106" s="22" t="n"/>
      <c r="M106" s="21">
        <f>IF(AND(K106&lt;&gt;"",L106&lt;&gt;""),K106*L106,"")</f>
        <v/>
      </c>
      <c r="N106" s="21">
        <f>IF(AND(K106&lt;&gt;"",M106&lt;&gt;""),K106-M106,"")</f>
        <v/>
      </c>
      <c r="O106" s="18" t="n"/>
      <c r="P106" s="18" t="n"/>
      <c r="Q106" s="18" t="n"/>
      <c r="R106" s="18" t="n"/>
      <c r="S106" s="24">
        <f>IF(AND(J106&lt;&gt;"",R106&lt;&gt;""),(J106*Parametri!$B$19)/R106,"")</f>
        <v/>
      </c>
      <c r="T106" s="18" t="n"/>
      <c r="U106" s="25">
        <f>IF(D106&lt;&gt;"",D106-TODAY(),"")</f>
        <v/>
      </c>
      <c r="V106" s="26">
        <f>IF(U106="","",IF(U106&lt;0,"Scaduto",IF(U106&lt;=Parametri!$B$12,"In scadenza","OK")))</f>
        <v/>
      </c>
      <c r="W106" s="26">
        <f>IF(D106&lt;&gt;"",TEXT(D106,"mm/yyyy"),"")</f>
        <v/>
      </c>
      <c r="X106" s="26">
        <f>IF(D106="","","Q"&amp;INT((MONTH(D106)-1)/3)+1)</f>
        <v/>
      </c>
      <c r="Y106" s="25">
        <f>IF(D106&lt;&gt;"",YEAR(D106),"")</f>
        <v/>
      </c>
    </row>
    <row r="107" ht="18" customHeight="1">
      <c r="A107" s="18" t="n"/>
      <c r="B107" s="19" t="n"/>
      <c r="C107" s="19" t="n"/>
      <c r="D107" s="19" t="n"/>
      <c r="E107" s="18" t="n"/>
      <c r="F107" s="18" t="n"/>
      <c r="G107" s="18" t="n"/>
      <c r="H107" s="18" t="n"/>
      <c r="I107" s="18" t="n"/>
      <c r="J107" s="18" t="n"/>
      <c r="K107" s="21">
        <f>IF(AND(I107&lt;&gt;"",J107&lt;&gt;""),I107*J107,"")</f>
        <v/>
      </c>
      <c r="L107" s="22" t="n"/>
      <c r="M107" s="21">
        <f>IF(AND(K107&lt;&gt;"",L107&lt;&gt;""),K107*L107,"")</f>
        <v/>
      </c>
      <c r="N107" s="21">
        <f>IF(AND(K107&lt;&gt;"",M107&lt;&gt;""),K107-M107,"")</f>
        <v/>
      </c>
      <c r="O107" s="18" t="n"/>
      <c r="P107" s="18" t="n"/>
      <c r="Q107" s="18" t="n"/>
      <c r="R107" s="18" t="n"/>
      <c r="S107" s="24">
        <f>IF(AND(J107&lt;&gt;"",R107&lt;&gt;""),(J107*Parametri!$B$19)/R107,"")</f>
        <v/>
      </c>
      <c r="T107" s="18" t="n"/>
      <c r="U107" s="25">
        <f>IF(D107&lt;&gt;"",D107-TODAY(),"")</f>
        <v/>
      </c>
      <c r="V107" s="26">
        <f>IF(U107="","",IF(U107&lt;0,"Scaduto",IF(U107&lt;=Parametri!$B$12,"In scadenza","OK")))</f>
        <v/>
      </c>
      <c r="W107" s="26">
        <f>IF(D107&lt;&gt;"",TEXT(D107,"mm/yyyy"),"")</f>
        <v/>
      </c>
      <c r="X107" s="26">
        <f>IF(D107="","","Q"&amp;INT((MONTH(D107)-1)/3)+1)</f>
        <v/>
      </c>
      <c r="Y107" s="25">
        <f>IF(D107&lt;&gt;"",YEAR(D107),"")</f>
        <v/>
      </c>
    </row>
    <row r="108" ht="18" customHeight="1">
      <c r="A108" s="18" t="n"/>
      <c r="B108" s="19" t="n"/>
      <c r="C108" s="19" t="n"/>
      <c r="D108" s="19" t="n"/>
      <c r="E108" s="18" t="n"/>
      <c r="F108" s="18" t="n"/>
      <c r="G108" s="18" t="n"/>
      <c r="H108" s="18" t="n"/>
      <c r="I108" s="18" t="n"/>
      <c r="J108" s="18" t="n"/>
      <c r="K108" s="21">
        <f>IF(AND(I108&lt;&gt;"",J108&lt;&gt;""),I108*J108,"")</f>
        <v/>
      </c>
      <c r="L108" s="22" t="n"/>
      <c r="M108" s="21">
        <f>IF(AND(K108&lt;&gt;"",L108&lt;&gt;""),K108*L108,"")</f>
        <v/>
      </c>
      <c r="N108" s="21">
        <f>IF(AND(K108&lt;&gt;"",M108&lt;&gt;""),K108-M108,"")</f>
        <v/>
      </c>
      <c r="O108" s="18" t="n"/>
      <c r="P108" s="18" t="n"/>
      <c r="Q108" s="18" t="n"/>
      <c r="R108" s="18" t="n"/>
      <c r="S108" s="24">
        <f>IF(AND(J108&lt;&gt;"",R108&lt;&gt;""),(J108*Parametri!$B$19)/R108,"")</f>
        <v/>
      </c>
      <c r="T108" s="18" t="n"/>
      <c r="U108" s="25">
        <f>IF(D108&lt;&gt;"",D108-TODAY(),"")</f>
        <v/>
      </c>
      <c r="V108" s="26">
        <f>IF(U108="","",IF(U108&lt;0,"Scaduto",IF(U108&lt;=Parametri!$B$12,"In scadenza","OK")))</f>
        <v/>
      </c>
      <c r="W108" s="26">
        <f>IF(D108&lt;&gt;"",TEXT(D108,"mm/yyyy"),"")</f>
        <v/>
      </c>
      <c r="X108" s="26">
        <f>IF(D108="","","Q"&amp;INT((MONTH(D108)-1)/3)+1)</f>
        <v/>
      </c>
      <c r="Y108" s="25">
        <f>IF(D108&lt;&gt;"",YEAR(D108),"")</f>
        <v/>
      </c>
    </row>
    <row r="109" ht="18" customHeight="1">
      <c r="A109" s="18" t="n"/>
      <c r="B109" s="19" t="n"/>
      <c r="C109" s="19" t="n"/>
      <c r="D109" s="19" t="n"/>
      <c r="E109" s="18" t="n"/>
      <c r="F109" s="18" t="n"/>
      <c r="G109" s="18" t="n"/>
      <c r="H109" s="18" t="n"/>
      <c r="I109" s="18" t="n"/>
      <c r="J109" s="18" t="n"/>
      <c r="K109" s="21">
        <f>IF(AND(I109&lt;&gt;"",J109&lt;&gt;""),I109*J109,"")</f>
        <v/>
      </c>
      <c r="L109" s="22" t="n"/>
      <c r="M109" s="21">
        <f>IF(AND(K109&lt;&gt;"",L109&lt;&gt;""),K109*L109,"")</f>
        <v/>
      </c>
      <c r="N109" s="21">
        <f>IF(AND(K109&lt;&gt;"",M109&lt;&gt;""),K109-M109,"")</f>
        <v/>
      </c>
      <c r="O109" s="18" t="n"/>
      <c r="P109" s="18" t="n"/>
      <c r="Q109" s="18" t="n"/>
      <c r="R109" s="18" t="n"/>
      <c r="S109" s="24">
        <f>IF(AND(J109&lt;&gt;"",R109&lt;&gt;""),(J109*Parametri!$B$19)/R109,"")</f>
        <v/>
      </c>
      <c r="T109" s="18" t="n"/>
      <c r="U109" s="25">
        <f>IF(D109&lt;&gt;"",D109-TODAY(),"")</f>
        <v/>
      </c>
      <c r="V109" s="26">
        <f>IF(U109="","",IF(U109&lt;0,"Scaduto",IF(U109&lt;=Parametri!$B$12,"In scadenza","OK")))</f>
        <v/>
      </c>
      <c r="W109" s="26">
        <f>IF(D109&lt;&gt;"",TEXT(D109,"mm/yyyy"),"")</f>
        <v/>
      </c>
      <c r="X109" s="26">
        <f>IF(D109="","","Q"&amp;INT((MONTH(D109)-1)/3)+1)</f>
        <v/>
      </c>
      <c r="Y109" s="25">
        <f>IF(D109&lt;&gt;"",YEAR(D109),"")</f>
        <v/>
      </c>
    </row>
    <row r="110" ht="18" customHeight="1">
      <c r="A110" s="18" t="n"/>
      <c r="B110" s="19" t="n"/>
      <c r="C110" s="19" t="n"/>
      <c r="D110" s="19" t="n"/>
      <c r="E110" s="18" t="n"/>
      <c r="F110" s="18" t="n"/>
      <c r="G110" s="18" t="n"/>
      <c r="H110" s="18" t="n"/>
      <c r="I110" s="18" t="n"/>
      <c r="J110" s="18" t="n"/>
      <c r="K110" s="21">
        <f>IF(AND(I110&lt;&gt;"",J110&lt;&gt;""),I110*J110,"")</f>
        <v/>
      </c>
      <c r="L110" s="22" t="n"/>
      <c r="M110" s="21">
        <f>IF(AND(K110&lt;&gt;"",L110&lt;&gt;""),K110*L110,"")</f>
        <v/>
      </c>
      <c r="N110" s="21">
        <f>IF(AND(K110&lt;&gt;"",M110&lt;&gt;""),K110-M110,"")</f>
        <v/>
      </c>
      <c r="O110" s="18" t="n"/>
      <c r="P110" s="18" t="n"/>
      <c r="Q110" s="18" t="n"/>
      <c r="R110" s="18" t="n"/>
      <c r="S110" s="24">
        <f>IF(AND(J110&lt;&gt;"",R110&lt;&gt;""),(J110*Parametri!$B$19)/R110,"")</f>
        <v/>
      </c>
      <c r="T110" s="18" t="n"/>
      <c r="U110" s="25">
        <f>IF(D110&lt;&gt;"",D110-TODAY(),"")</f>
        <v/>
      </c>
      <c r="V110" s="26">
        <f>IF(U110="","",IF(U110&lt;0,"Scaduto",IF(U110&lt;=Parametri!$B$12,"In scadenza","OK")))</f>
        <v/>
      </c>
      <c r="W110" s="26">
        <f>IF(D110&lt;&gt;"",TEXT(D110,"mm/yyyy"),"")</f>
        <v/>
      </c>
      <c r="X110" s="26">
        <f>IF(D110="","","Q"&amp;INT((MONTH(D110)-1)/3)+1)</f>
        <v/>
      </c>
      <c r="Y110" s="25">
        <f>IF(D110&lt;&gt;"",YEAR(D110),"")</f>
        <v/>
      </c>
    </row>
    <row r="111" ht="18" customHeight="1">
      <c r="A111" s="18" t="n"/>
      <c r="B111" s="19" t="n"/>
      <c r="C111" s="19" t="n"/>
      <c r="D111" s="19" t="n"/>
      <c r="E111" s="18" t="n"/>
      <c r="F111" s="18" t="n"/>
      <c r="G111" s="18" t="n"/>
      <c r="H111" s="18" t="n"/>
      <c r="I111" s="18" t="n"/>
      <c r="J111" s="18" t="n"/>
      <c r="K111" s="21">
        <f>IF(AND(I111&lt;&gt;"",J111&lt;&gt;""),I111*J111,"")</f>
        <v/>
      </c>
      <c r="L111" s="22" t="n"/>
      <c r="M111" s="21">
        <f>IF(AND(K111&lt;&gt;"",L111&lt;&gt;""),K111*L111,"")</f>
        <v/>
      </c>
      <c r="N111" s="21">
        <f>IF(AND(K111&lt;&gt;"",M111&lt;&gt;""),K111-M111,"")</f>
        <v/>
      </c>
      <c r="O111" s="18" t="n"/>
      <c r="P111" s="18" t="n"/>
      <c r="Q111" s="18" t="n"/>
      <c r="R111" s="18" t="n"/>
      <c r="S111" s="24">
        <f>IF(AND(J111&lt;&gt;"",R111&lt;&gt;""),(J111*Parametri!$B$19)/R111,"")</f>
        <v/>
      </c>
      <c r="T111" s="18" t="n"/>
      <c r="U111" s="25">
        <f>IF(D111&lt;&gt;"",D111-TODAY(),"")</f>
        <v/>
      </c>
      <c r="V111" s="26">
        <f>IF(U111="","",IF(U111&lt;0,"Scaduto",IF(U111&lt;=Parametri!$B$12,"In scadenza","OK")))</f>
        <v/>
      </c>
      <c r="W111" s="26">
        <f>IF(D111&lt;&gt;"",TEXT(D111,"mm/yyyy"),"")</f>
        <v/>
      </c>
      <c r="X111" s="26">
        <f>IF(D111="","","Q"&amp;INT((MONTH(D111)-1)/3)+1)</f>
        <v/>
      </c>
      <c r="Y111" s="25">
        <f>IF(D111&lt;&gt;"",YEAR(D111),"")</f>
        <v/>
      </c>
    </row>
    <row r="112" ht="18" customHeight="1">
      <c r="A112" s="18" t="n"/>
      <c r="B112" s="19" t="n"/>
      <c r="C112" s="19" t="n"/>
      <c r="D112" s="19" t="n"/>
      <c r="E112" s="18" t="n"/>
      <c r="F112" s="18" t="n"/>
      <c r="G112" s="18" t="n"/>
      <c r="H112" s="18" t="n"/>
      <c r="I112" s="18" t="n"/>
      <c r="J112" s="18" t="n"/>
      <c r="K112" s="21">
        <f>IF(AND(I112&lt;&gt;"",J112&lt;&gt;""),I112*J112,"")</f>
        <v/>
      </c>
      <c r="L112" s="22" t="n"/>
      <c r="M112" s="21">
        <f>IF(AND(K112&lt;&gt;"",L112&lt;&gt;""),K112*L112,"")</f>
        <v/>
      </c>
      <c r="N112" s="21">
        <f>IF(AND(K112&lt;&gt;"",M112&lt;&gt;""),K112-M112,"")</f>
        <v/>
      </c>
      <c r="O112" s="18" t="n"/>
      <c r="P112" s="18" t="n"/>
      <c r="Q112" s="18" t="n"/>
      <c r="R112" s="18" t="n"/>
      <c r="S112" s="24">
        <f>IF(AND(J112&lt;&gt;"",R112&lt;&gt;""),(J112*Parametri!$B$19)/R112,"")</f>
        <v/>
      </c>
      <c r="T112" s="18" t="n"/>
      <c r="U112" s="25">
        <f>IF(D112&lt;&gt;"",D112-TODAY(),"")</f>
        <v/>
      </c>
      <c r="V112" s="26">
        <f>IF(U112="","",IF(U112&lt;0,"Scaduto",IF(U112&lt;=Parametri!$B$12,"In scadenza","OK")))</f>
        <v/>
      </c>
      <c r="W112" s="26">
        <f>IF(D112&lt;&gt;"",TEXT(D112,"mm/yyyy"),"")</f>
        <v/>
      </c>
      <c r="X112" s="26">
        <f>IF(D112="","","Q"&amp;INT((MONTH(D112)-1)/3)+1)</f>
        <v/>
      </c>
      <c r="Y112" s="25">
        <f>IF(D112&lt;&gt;"",YEAR(D112),"")</f>
        <v/>
      </c>
    </row>
    <row r="113" ht="18" customHeight="1">
      <c r="A113" s="18" t="n"/>
      <c r="B113" s="19" t="n"/>
      <c r="C113" s="19" t="n"/>
      <c r="D113" s="19" t="n"/>
      <c r="E113" s="18" t="n"/>
      <c r="F113" s="18" t="n"/>
      <c r="G113" s="18" t="n"/>
      <c r="H113" s="18" t="n"/>
      <c r="I113" s="18" t="n"/>
      <c r="J113" s="18" t="n"/>
      <c r="K113" s="21">
        <f>IF(AND(I113&lt;&gt;"",J113&lt;&gt;""),I113*J113,"")</f>
        <v/>
      </c>
      <c r="L113" s="22" t="n"/>
      <c r="M113" s="21">
        <f>IF(AND(K113&lt;&gt;"",L113&lt;&gt;""),K113*L113,"")</f>
        <v/>
      </c>
      <c r="N113" s="21">
        <f>IF(AND(K113&lt;&gt;"",M113&lt;&gt;""),K113-M113,"")</f>
        <v/>
      </c>
      <c r="O113" s="18" t="n"/>
      <c r="P113" s="18" t="n"/>
      <c r="Q113" s="18" t="n"/>
      <c r="R113" s="18" t="n"/>
      <c r="S113" s="24">
        <f>IF(AND(J113&lt;&gt;"",R113&lt;&gt;""),(J113*Parametri!$B$19)/R113,"")</f>
        <v/>
      </c>
      <c r="T113" s="18" t="n"/>
      <c r="U113" s="25">
        <f>IF(D113&lt;&gt;"",D113-TODAY(),"")</f>
        <v/>
      </c>
      <c r="V113" s="26">
        <f>IF(U113="","",IF(U113&lt;0,"Scaduto",IF(U113&lt;=Parametri!$B$12,"In scadenza","OK")))</f>
        <v/>
      </c>
      <c r="W113" s="26">
        <f>IF(D113&lt;&gt;"",TEXT(D113,"mm/yyyy"),"")</f>
        <v/>
      </c>
      <c r="X113" s="26">
        <f>IF(D113="","","Q"&amp;INT((MONTH(D113)-1)/3)+1)</f>
        <v/>
      </c>
      <c r="Y113" s="25">
        <f>IF(D113&lt;&gt;"",YEAR(D113),"")</f>
        <v/>
      </c>
    </row>
    <row r="114" ht="18" customHeight="1">
      <c r="A114" s="18" t="n"/>
      <c r="B114" s="19" t="n"/>
      <c r="C114" s="19" t="n"/>
      <c r="D114" s="19" t="n"/>
      <c r="E114" s="18" t="n"/>
      <c r="F114" s="18" t="n"/>
      <c r="G114" s="18" t="n"/>
      <c r="H114" s="18" t="n"/>
      <c r="I114" s="18" t="n"/>
      <c r="J114" s="18" t="n"/>
      <c r="K114" s="21">
        <f>IF(AND(I114&lt;&gt;"",J114&lt;&gt;""),I114*J114,"")</f>
        <v/>
      </c>
      <c r="L114" s="22" t="n"/>
      <c r="M114" s="21">
        <f>IF(AND(K114&lt;&gt;"",L114&lt;&gt;""),K114*L114,"")</f>
        <v/>
      </c>
      <c r="N114" s="21">
        <f>IF(AND(K114&lt;&gt;"",M114&lt;&gt;""),K114-M114,"")</f>
        <v/>
      </c>
      <c r="O114" s="18" t="n"/>
      <c r="P114" s="18" t="n"/>
      <c r="Q114" s="18" t="n"/>
      <c r="R114" s="18" t="n"/>
      <c r="S114" s="24">
        <f>IF(AND(J114&lt;&gt;"",R114&lt;&gt;""),(J114*Parametri!$B$19)/R114,"")</f>
        <v/>
      </c>
      <c r="T114" s="18" t="n"/>
      <c r="U114" s="25">
        <f>IF(D114&lt;&gt;"",D114-TODAY(),"")</f>
        <v/>
      </c>
      <c r="V114" s="26">
        <f>IF(U114="","",IF(U114&lt;0,"Scaduto",IF(U114&lt;=Parametri!$B$12,"In scadenza","OK")))</f>
        <v/>
      </c>
      <c r="W114" s="26">
        <f>IF(D114&lt;&gt;"",TEXT(D114,"mm/yyyy"),"")</f>
        <v/>
      </c>
      <c r="X114" s="26">
        <f>IF(D114="","","Q"&amp;INT((MONTH(D114)-1)/3)+1)</f>
        <v/>
      </c>
      <c r="Y114" s="25">
        <f>IF(D114&lt;&gt;"",YEAR(D114),"")</f>
        <v/>
      </c>
    </row>
    <row r="115" ht="18" customHeight="1">
      <c r="A115" s="18" t="n"/>
      <c r="B115" s="19" t="n"/>
      <c r="C115" s="19" t="n"/>
      <c r="D115" s="19" t="n"/>
      <c r="E115" s="18" t="n"/>
      <c r="F115" s="18" t="n"/>
      <c r="G115" s="18" t="n"/>
      <c r="H115" s="18" t="n"/>
      <c r="I115" s="18" t="n"/>
      <c r="J115" s="18" t="n"/>
      <c r="K115" s="21">
        <f>IF(AND(I115&lt;&gt;"",J115&lt;&gt;""),I115*J115,"")</f>
        <v/>
      </c>
      <c r="L115" s="22" t="n"/>
      <c r="M115" s="21">
        <f>IF(AND(K115&lt;&gt;"",L115&lt;&gt;""),K115*L115,"")</f>
        <v/>
      </c>
      <c r="N115" s="21">
        <f>IF(AND(K115&lt;&gt;"",M115&lt;&gt;""),K115-M115,"")</f>
        <v/>
      </c>
      <c r="O115" s="18" t="n"/>
      <c r="P115" s="18" t="n"/>
      <c r="Q115" s="18" t="n"/>
      <c r="R115" s="18" t="n"/>
      <c r="S115" s="24">
        <f>IF(AND(J115&lt;&gt;"",R115&lt;&gt;""),(J115*Parametri!$B$19)/R115,"")</f>
        <v/>
      </c>
      <c r="T115" s="18" t="n"/>
      <c r="U115" s="25">
        <f>IF(D115&lt;&gt;"",D115-TODAY(),"")</f>
        <v/>
      </c>
      <c r="V115" s="26">
        <f>IF(U115="","",IF(U115&lt;0,"Scaduto",IF(U115&lt;=Parametri!$B$12,"In scadenza","OK")))</f>
        <v/>
      </c>
      <c r="W115" s="26">
        <f>IF(D115&lt;&gt;"",TEXT(D115,"mm/yyyy"),"")</f>
        <v/>
      </c>
      <c r="X115" s="26">
        <f>IF(D115="","","Q"&amp;INT((MONTH(D115)-1)/3)+1)</f>
        <v/>
      </c>
      <c r="Y115" s="25">
        <f>IF(D115&lt;&gt;"",YEAR(D115),"")</f>
        <v/>
      </c>
    </row>
    <row r="116" ht="18" customHeight="1">
      <c r="A116" s="18" t="n"/>
      <c r="B116" s="19" t="n"/>
      <c r="C116" s="19" t="n"/>
      <c r="D116" s="19" t="n"/>
      <c r="E116" s="18" t="n"/>
      <c r="F116" s="18" t="n"/>
      <c r="G116" s="18" t="n"/>
      <c r="H116" s="18" t="n"/>
      <c r="I116" s="18" t="n"/>
      <c r="J116" s="18" t="n"/>
      <c r="K116" s="21">
        <f>IF(AND(I116&lt;&gt;"",J116&lt;&gt;""),I116*J116,"")</f>
        <v/>
      </c>
      <c r="L116" s="22" t="n"/>
      <c r="M116" s="21">
        <f>IF(AND(K116&lt;&gt;"",L116&lt;&gt;""),K116*L116,"")</f>
        <v/>
      </c>
      <c r="N116" s="21">
        <f>IF(AND(K116&lt;&gt;"",M116&lt;&gt;""),K116-M116,"")</f>
        <v/>
      </c>
      <c r="O116" s="18" t="n"/>
      <c r="P116" s="18" t="n"/>
      <c r="Q116" s="18" t="n"/>
      <c r="R116" s="18" t="n"/>
      <c r="S116" s="24">
        <f>IF(AND(J116&lt;&gt;"",R116&lt;&gt;""),(J116*Parametri!$B$19)/R116,"")</f>
        <v/>
      </c>
      <c r="T116" s="18" t="n"/>
      <c r="U116" s="25">
        <f>IF(D116&lt;&gt;"",D116-TODAY(),"")</f>
        <v/>
      </c>
      <c r="V116" s="26">
        <f>IF(U116="","",IF(U116&lt;0,"Scaduto",IF(U116&lt;=Parametri!$B$12,"In scadenza","OK")))</f>
        <v/>
      </c>
      <c r="W116" s="26">
        <f>IF(D116&lt;&gt;"",TEXT(D116,"mm/yyyy"),"")</f>
        <v/>
      </c>
      <c r="X116" s="26">
        <f>IF(D116="","","Q"&amp;INT((MONTH(D116)-1)/3)+1)</f>
        <v/>
      </c>
      <c r="Y116" s="25">
        <f>IF(D116&lt;&gt;"",YEAR(D116),"")</f>
        <v/>
      </c>
    </row>
    <row r="117" ht="18" customHeight="1">
      <c r="A117" s="18" t="n"/>
      <c r="B117" s="19" t="n"/>
      <c r="C117" s="19" t="n"/>
      <c r="D117" s="19" t="n"/>
      <c r="E117" s="18" t="n"/>
      <c r="F117" s="18" t="n"/>
      <c r="G117" s="18" t="n"/>
      <c r="H117" s="18" t="n"/>
      <c r="I117" s="18" t="n"/>
      <c r="J117" s="18" t="n"/>
      <c r="K117" s="21">
        <f>IF(AND(I117&lt;&gt;"",J117&lt;&gt;""),I117*J117,"")</f>
        <v/>
      </c>
      <c r="L117" s="22" t="n"/>
      <c r="M117" s="21">
        <f>IF(AND(K117&lt;&gt;"",L117&lt;&gt;""),K117*L117,"")</f>
        <v/>
      </c>
      <c r="N117" s="21">
        <f>IF(AND(K117&lt;&gt;"",M117&lt;&gt;""),K117-M117,"")</f>
        <v/>
      </c>
      <c r="O117" s="18" t="n"/>
      <c r="P117" s="18" t="n"/>
      <c r="Q117" s="18" t="n"/>
      <c r="R117" s="18" t="n"/>
      <c r="S117" s="24">
        <f>IF(AND(J117&lt;&gt;"",R117&lt;&gt;""),(J117*Parametri!$B$19)/R117,"")</f>
        <v/>
      </c>
      <c r="T117" s="18" t="n"/>
      <c r="U117" s="25">
        <f>IF(D117&lt;&gt;"",D117-TODAY(),"")</f>
        <v/>
      </c>
      <c r="V117" s="26">
        <f>IF(U117="","",IF(U117&lt;0,"Scaduto",IF(U117&lt;=Parametri!$B$12,"In scadenza","OK")))</f>
        <v/>
      </c>
      <c r="W117" s="26">
        <f>IF(D117&lt;&gt;"",TEXT(D117,"mm/yyyy"),"")</f>
        <v/>
      </c>
      <c r="X117" s="26">
        <f>IF(D117="","","Q"&amp;INT((MONTH(D117)-1)/3)+1)</f>
        <v/>
      </c>
      <c r="Y117" s="25">
        <f>IF(D117&lt;&gt;"",YEAR(D117),"")</f>
        <v/>
      </c>
    </row>
    <row r="118" ht="18" customHeight="1">
      <c r="A118" s="18" t="n"/>
      <c r="B118" s="19" t="n"/>
      <c r="C118" s="19" t="n"/>
      <c r="D118" s="19" t="n"/>
      <c r="E118" s="18" t="n"/>
      <c r="F118" s="18" t="n"/>
      <c r="G118" s="18" t="n"/>
      <c r="H118" s="18" t="n"/>
      <c r="I118" s="18" t="n"/>
      <c r="J118" s="18" t="n"/>
      <c r="K118" s="21">
        <f>IF(AND(I118&lt;&gt;"",J118&lt;&gt;""),I118*J118,"")</f>
        <v/>
      </c>
      <c r="L118" s="22" t="n"/>
      <c r="M118" s="21">
        <f>IF(AND(K118&lt;&gt;"",L118&lt;&gt;""),K118*L118,"")</f>
        <v/>
      </c>
      <c r="N118" s="21">
        <f>IF(AND(K118&lt;&gt;"",M118&lt;&gt;""),K118-M118,"")</f>
        <v/>
      </c>
      <c r="O118" s="18" t="n"/>
      <c r="P118" s="18" t="n"/>
      <c r="Q118" s="18" t="n"/>
      <c r="R118" s="18" t="n"/>
      <c r="S118" s="24">
        <f>IF(AND(J118&lt;&gt;"",R118&lt;&gt;""),(J118*Parametri!$B$19)/R118,"")</f>
        <v/>
      </c>
      <c r="T118" s="18" t="n"/>
      <c r="U118" s="25">
        <f>IF(D118&lt;&gt;"",D118-TODAY(),"")</f>
        <v/>
      </c>
      <c r="V118" s="26">
        <f>IF(U118="","",IF(U118&lt;0,"Scaduto",IF(U118&lt;=Parametri!$B$12,"In scadenza","OK")))</f>
        <v/>
      </c>
      <c r="W118" s="26">
        <f>IF(D118&lt;&gt;"",TEXT(D118,"mm/yyyy"),"")</f>
        <v/>
      </c>
      <c r="X118" s="26">
        <f>IF(D118="","","Q"&amp;INT((MONTH(D118)-1)/3)+1)</f>
        <v/>
      </c>
      <c r="Y118" s="25">
        <f>IF(D118&lt;&gt;"",YEAR(D118),"")</f>
        <v/>
      </c>
    </row>
    <row r="119" ht="18" customHeight="1">
      <c r="A119" s="18" t="n"/>
      <c r="B119" s="19" t="n"/>
      <c r="C119" s="19" t="n"/>
      <c r="D119" s="19" t="n"/>
      <c r="E119" s="18" t="n"/>
      <c r="F119" s="18" t="n"/>
      <c r="G119" s="18" t="n"/>
      <c r="H119" s="18" t="n"/>
      <c r="I119" s="18" t="n"/>
      <c r="J119" s="18" t="n"/>
      <c r="K119" s="21">
        <f>IF(AND(I119&lt;&gt;"",J119&lt;&gt;""),I119*J119,"")</f>
        <v/>
      </c>
      <c r="L119" s="22" t="n"/>
      <c r="M119" s="21">
        <f>IF(AND(K119&lt;&gt;"",L119&lt;&gt;""),K119*L119,"")</f>
        <v/>
      </c>
      <c r="N119" s="21">
        <f>IF(AND(K119&lt;&gt;"",M119&lt;&gt;""),K119-M119,"")</f>
        <v/>
      </c>
      <c r="O119" s="18" t="n"/>
      <c r="P119" s="18" t="n"/>
      <c r="Q119" s="18" t="n"/>
      <c r="R119" s="18" t="n"/>
      <c r="S119" s="24">
        <f>IF(AND(J119&lt;&gt;"",R119&lt;&gt;""),(J119*Parametri!$B$19)/R119,"")</f>
        <v/>
      </c>
      <c r="T119" s="18" t="n"/>
      <c r="U119" s="25">
        <f>IF(D119&lt;&gt;"",D119-TODAY(),"")</f>
        <v/>
      </c>
      <c r="V119" s="26">
        <f>IF(U119="","",IF(U119&lt;0,"Scaduto",IF(U119&lt;=Parametri!$B$12,"In scadenza","OK")))</f>
        <v/>
      </c>
      <c r="W119" s="26">
        <f>IF(D119&lt;&gt;"",TEXT(D119,"mm/yyyy"),"")</f>
        <v/>
      </c>
      <c r="X119" s="26">
        <f>IF(D119="","","Q"&amp;INT((MONTH(D119)-1)/3)+1)</f>
        <v/>
      </c>
      <c r="Y119" s="25">
        <f>IF(D119&lt;&gt;"",YEAR(D119),"")</f>
        <v/>
      </c>
    </row>
    <row r="120" ht="18" customHeight="1">
      <c r="A120" s="18" t="n"/>
      <c r="B120" s="19" t="n"/>
      <c r="C120" s="19" t="n"/>
      <c r="D120" s="19" t="n"/>
      <c r="E120" s="18" t="n"/>
      <c r="F120" s="18" t="n"/>
      <c r="G120" s="18" t="n"/>
      <c r="H120" s="18" t="n"/>
      <c r="I120" s="18" t="n"/>
      <c r="J120" s="18" t="n"/>
      <c r="K120" s="21">
        <f>IF(AND(I120&lt;&gt;"",J120&lt;&gt;""),I120*J120,"")</f>
        <v/>
      </c>
      <c r="L120" s="22" t="n"/>
      <c r="M120" s="21">
        <f>IF(AND(K120&lt;&gt;"",L120&lt;&gt;""),K120*L120,"")</f>
        <v/>
      </c>
      <c r="N120" s="21">
        <f>IF(AND(K120&lt;&gt;"",M120&lt;&gt;""),K120-M120,"")</f>
        <v/>
      </c>
      <c r="O120" s="18" t="n"/>
      <c r="P120" s="18" t="n"/>
      <c r="Q120" s="18" t="n"/>
      <c r="R120" s="18" t="n"/>
      <c r="S120" s="24">
        <f>IF(AND(J120&lt;&gt;"",R120&lt;&gt;""),(J120*Parametri!$B$19)/R120,"")</f>
        <v/>
      </c>
      <c r="T120" s="18" t="n"/>
      <c r="U120" s="25">
        <f>IF(D120&lt;&gt;"",D120-TODAY(),"")</f>
        <v/>
      </c>
      <c r="V120" s="26">
        <f>IF(U120="","",IF(U120&lt;0,"Scaduto",IF(U120&lt;=Parametri!$B$12,"In scadenza","OK")))</f>
        <v/>
      </c>
      <c r="W120" s="26">
        <f>IF(D120&lt;&gt;"",TEXT(D120,"mm/yyyy"),"")</f>
        <v/>
      </c>
      <c r="X120" s="26">
        <f>IF(D120="","","Q"&amp;INT((MONTH(D120)-1)/3)+1)</f>
        <v/>
      </c>
      <c r="Y120" s="25">
        <f>IF(D120&lt;&gt;"",YEAR(D120),"")</f>
        <v/>
      </c>
    </row>
    <row r="121" ht="18" customHeight="1">
      <c r="A121" s="18" t="n"/>
      <c r="B121" s="19" t="n"/>
      <c r="C121" s="19" t="n"/>
      <c r="D121" s="19" t="n"/>
      <c r="E121" s="18" t="n"/>
      <c r="F121" s="18" t="n"/>
      <c r="G121" s="18" t="n"/>
      <c r="H121" s="18" t="n"/>
      <c r="I121" s="18" t="n"/>
      <c r="J121" s="18" t="n"/>
      <c r="K121" s="21">
        <f>IF(AND(I121&lt;&gt;"",J121&lt;&gt;""),I121*J121,"")</f>
        <v/>
      </c>
      <c r="L121" s="22" t="n"/>
      <c r="M121" s="21">
        <f>IF(AND(K121&lt;&gt;"",L121&lt;&gt;""),K121*L121,"")</f>
        <v/>
      </c>
      <c r="N121" s="21">
        <f>IF(AND(K121&lt;&gt;"",M121&lt;&gt;""),K121-M121,"")</f>
        <v/>
      </c>
      <c r="O121" s="18" t="n"/>
      <c r="P121" s="18" t="n"/>
      <c r="Q121" s="18" t="n"/>
      <c r="R121" s="18" t="n"/>
      <c r="S121" s="24">
        <f>IF(AND(J121&lt;&gt;"",R121&lt;&gt;""),(J121*Parametri!$B$19)/R121,"")</f>
        <v/>
      </c>
      <c r="T121" s="18" t="n"/>
      <c r="U121" s="25">
        <f>IF(D121&lt;&gt;"",D121-TODAY(),"")</f>
        <v/>
      </c>
      <c r="V121" s="26">
        <f>IF(U121="","",IF(U121&lt;0,"Scaduto",IF(U121&lt;=Parametri!$B$12,"In scadenza","OK")))</f>
        <v/>
      </c>
      <c r="W121" s="26">
        <f>IF(D121&lt;&gt;"",TEXT(D121,"mm/yyyy"),"")</f>
        <v/>
      </c>
      <c r="X121" s="26">
        <f>IF(D121="","","Q"&amp;INT((MONTH(D121)-1)/3)+1)</f>
        <v/>
      </c>
      <c r="Y121" s="25">
        <f>IF(D121&lt;&gt;"",YEAR(D121),"")</f>
        <v/>
      </c>
    </row>
    <row r="122" ht="18" customHeight="1">
      <c r="A122" s="18" t="n"/>
      <c r="B122" s="19" t="n"/>
      <c r="C122" s="19" t="n"/>
      <c r="D122" s="19" t="n"/>
      <c r="E122" s="18" t="n"/>
      <c r="F122" s="18" t="n"/>
      <c r="G122" s="18" t="n"/>
      <c r="H122" s="18" t="n"/>
      <c r="I122" s="18" t="n"/>
      <c r="J122" s="18" t="n"/>
      <c r="K122" s="21">
        <f>IF(AND(I122&lt;&gt;"",J122&lt;&gt;""),I122*J122,"")</f>
        <v/>
      </c>
      <c r="L122" s="22" t="n"/>
      <c r="M122" s="21">
        <f>IF(AND(K122&lt;&gt;"",L122&lt;&gt;""),K122*L122,"")</f>
        <v/>
      </c>
      <c r="N122" s="21">
        <f>IF(AND(K122&lt;&gt;"",M122&lt;&gt;""),K122-M122,"")</f>
        <v/>
      </c>
      <c r="O122" s="18" t="n"/>
      <c r="P122" s="18" t="n"/>
      <c r="Q122" s="18" t="n"/>
      <c r="R122" s="18" t="n"/>
      <c r="S122" s="24">
        <f>IF(AND(J122&lt;&gt;"",R122&lt;&gt;""),(J122*Parametri!$B$19)/R122,"")</f>
        <v/>
      </c>
      <c r="T122" s="18" t="n"/>
      <c r="U122" s="25">
        <f>IF(D122&lt;&gt;"",D122-TODAY(),"")</f>
        <v/>
      </c>
      <c r="V122" s="26">
        <f>IF(U122="","",IF(U122&lt;0,"Scaduto",IF(U122&lt;=Parametri!$B$12,"In scadenza","OK")))</f>
        <v/>
      </c>
      <c r="W122" s="26">
        <f>IF(D122&lt;&gt;"",TEXT(D122,"mm/yyyy"),"")</f>
        <v/>
      </c>
      <c r="X122" s="26">
        <f>IF(D122="","","Q"&amp;INT((MONTH(D122)-1)/3)+1)</f>
        <v/>
      </c>
      <c r="Y122" s="25">
        <f>IF(D122&lt;&gt;"",YEAR(D122),"")</f>
        <v/>
      </c>
    </row>
    <row r="123" ht="18" customHeight="1">
      <c r="A123" s="18" t="n"/>
      <c r="B123" s="19" t="n"/>
      <c r="C123" s="19" t="n"/>
      <c r="D123" s="19" t="n"/>
      <c r="E123" s="18" t="n"/>
      <c r="F123" s="18" t="n"/>
      <c r="G123" s="18" t="n"/>
      <c r="H123" s="18" t="n"/>
      <c r="I123" s="18" t="n"/>
      <c r="J123" s="18" t="n"/>
      <c r="K123" s="21">
        <f>IF(AND(I123&lt;&gt;"",J123&lt;&gt;""),I123*J123,"")</f>
        <v/>
      </c>
      <c r="L123" s="22" t="n"/>
      <c r="M123" s="21">
        <f>IF(AND(K123&lt;&gt;"",L123&lt;&gt;""),K123*L123,"")</f>
        <v/>
      </c>
      <c r="N123" s="21">
        <f>IF(AND(K123&lt;&gt;"",M123&lt;&gt;""),K123-M123,"")</f>
        <v/>
      </c>
      <c r="O123" s="18" t="n"/>
      <c r="P123" s="18" t="n"/>
      <c r="Q123" s="18" t="n"/>
      <c r="R123" s="18" t="n"/>
      <c r="S123" s="24">
        <f>IF(AND(J123&lt;&gt;"",R123&lt;&gt;""),(J123*Parametri!$B$19)/R123,"")</f>
        <v/>
      </c>
      <c r="T123" s="18" t="n"/>
      <c r="U123" s="25">
        <f>IF(D123&lt;&gt;"",D123-TODAY(),"")</f>
        <v/>
      </c>
      <c r="V123" s="26">
        <f>IF(U123="","",IF(U123&lt;0,"Scaduto",IF(U123&lt;=Parametri!$B$12,"In scadenza","OK")))</f>
        <v/>
      </c>
      <c r="W123" s="26">
        <f>IF(D123&lt;&gt;"",TEXT(D123,"mm/yyyy"),"")</f>
        <v/>
      </c>
      <c r="X123" s="26">
        <f>IF(D123="","","Q"&amp;INT((MONTH(D123)-1)/3)+1)</f>
        <v/>
      </c>
      <c r="Y123" s="25">
        <f>IF(D123&lt;&gt;"",YEAR(D123),"")</f>
        <v/>
      </c>
    </row>
    <row r="124" ht="18" customHeight="1">
      <c r="A124" s="18" t="n"/>
      <c r="B124" s="19" t="n"/>
      <c r="C124" s="19" t="n"/>
      <c r="D124" s="19" t="n"/>
      <c r="E124" s="18" t="n"/>
      <c r="F124" s="18" t="n"/>
      <c r="G124" s="18" t="n"/>
      <c r="H124" s="18" t="n"/>
      <c r="I124" s="18" t="n"/>
      <c r="J124" s="18" t="n"/>
      <c r="K124" s="21">
        <f>IF(AND(I124&lt;&gt;"",J124&lt;&gt;""),I124*J124,"")</f>
        <v/>
      </c>
      <c r="L124" s="22" t="n"/>
      <c r="M124" s="21">
        <f>IF(AND(K124&lt;&gt;"",L124&lt;&gt;""),K124*L124,"")</f>
        <v/>
      </c>
      <c r="N124" s="21">
        <f>IF(AND(K124&lt;&gt;"",M124&lt;&gt;""),K124-M124,"")</f>
        <v/>
      </c>
      <c r="O124" s="18" t="n"/>
      <c r="P124" s="18" t="n"/>
      <c r="Q124" s="18" t="n"/>
      <c r="R124" s="18" t="n"/>
      <c r="S124" s="24">
        <f>IF(AND(J124&lt;&gt;"",R124&lt;&gt;""),(J124*Parametri!$B$19)/R124,"")</f>
        <v/>
      </c>
      <c r="T124" s="18" t="n"/>
      <c r="U124" s="25">
        <f>IF(D124&lt;&gt;"",D124-TODAY(),"")</f>
        <v/>
      </c>
      <c r="V124" s="26">
        <f>IF(U124="","",IF(U124&lt;0,"Scaduto",IF(U124&lt;=Parametri!$B$12,"In scadenza","OK")))</f>
        <v/>
      </c>
      <c r="W124" s="26">
        <f>IF(D124&lt;&gt;"",TEXT(D124,"mm/yyyy"),"")</f>
        <v/>
      </c>
      <c r="X124" s="26">
        <f>IF(D124="","","Q"&amp;INT((MONTH(D124)-1)/3)+1)</f>
        <v/>
      </c>
      <c r="Y124" s="25">
        <f>IF(D124&lt;&gt;"",YEAR(D124),"")</f>
        <v/>
      </c>
    </row>
    <row r="125" ht="18" customHeight="1">
      <c r="A125" s="18" t="n"/>
      <c r="B125" s="19" t="n"/>
      <c r="C125" s="19" t="n"/>
      <c r="D125" s="19" t="n"/>
      <c r="E125" s="18" t="n"/>
      <c r="F125" s="18" t="n"/>
      <c r="G125" s="18" t="n"/>
      <c r="H125" s="18" t="n"/>
      <c r="I125" s="18" t="n"/>
      <c r="J125" s="18" t="n"/>
      <c r="K125" s="21">
        <f>IF(AND(I125&lt;&gt;"",J125&lt;&gt;""),I125*J125,"")</f>
        <v/>
      </c>
      <c r="L125" s="22" t="n"/>
      <c r="M125" s="21">
        <f>IF(AND(K125&lt;&gt;"",L125&lt;&gt;""),K125*L125,"")</f>
        <v/>
      </c>
      <c r="N125" s="21">
        <f>IF(AND(K125&lt;&gt;"",M125&lt;&gt;""),K125-M125,"")</f>
        <v/>
      </c>
      <c r="O125" s="18" t="n"/>
      <c r="P125" s="18" t="n"/>
      <c r="Q125" s="18" t="n"/>
      <c r="R125" s="18" t="n"/>
      <c r="S125" s="24">
        <f>IF(AND(J125&lt;&gt;"",R125&lt;&gt;""),(J125*Parametri!$B$19)/R125,"")</f>
        <v/>
      </c>
      <c r="T125" s="18" t="n"/>
      <c r="U125" s="25">
        <f>IF(D125&lt;&gt;"",D125-TODAY(),"")</f>
        <v/>
      </c>
      <c r="V125" s="26">
        <f>IF(U125="","",IF(U125&lt;0,"Scaduto",IF(U125&lt;=Parametri!$B$12,"In scadenza","OK")))</f>
        <v/>
      </c>
      <c r="W125" s="26">
        <f>IF(D125&lt;&gt;"",TEXT(D125,"mm/yyyy"),"")</f>
        <v/>
      </c>
      <c r="X125" s="26">
        <f>IF(D125="","","Q"&amp;INT((MONTH(D125)-1)/3)+1)</f>
        <v/>
      </c>
      <c r="Y125" s="25">
        <f>IF(D125&lt;&gt;"",YEAR(D125),"")</f>
        <v/>
      </c>
    </row>
    <row r="126" ht="18" customHeight="1">
      <c r="A126" s="18" t="n"/>
      <c r="B126" s="19" t="n"/>
      <c r="C126" s="19" t="n"/>
      <c r="D126" s="19" t="n"/>
      <c r="E126" s="18" t="n"/>
      <c r="F126" s="18" t="n"/>
      <c r="G126" s="18" t="n"/>
      <c r="H126" s="18" t="n"/>
      <c r="I126" s="18" t="n"/>
      <c r="J126" s="18" t="n"/>
      <c r="K126" s="21">
        <f>IF(AND(I126&lt;&gt;"",J126&lt;&gt;""),I126*J126,"")</f>
        <v/>
      </c>
      <c r="L126" s="22" t="n"/>
      <c r="M126" s="21">
        <f>IF(AND(K126&lt;&gt;"",L126&lt;&gt;""),K126*L126,"")</f>
        <v/>
      </c>
      <c r="N126" s="21">
        <f>IF(AND(K126&lt;&gt;"",M126&lt;&gt;""),K126-M126,"")</f>
        <v/>
      </c>
      <c r="O126" s="18" t="n"/>
      <c r="P126" s="18" t="n"/>
      <c r="Q126" s="18" t="n"/>
      <c r="R126" s="18" t="n"/>
      <c r="S126" s="24">
        <f>IF(AND(J126&lt;&gt;"",R126&lt;&gt;""),(J126*Parametri!$B$19)/R126,"")</f>
        <v/>
      </c>
      <c r="T126" s="18" t="n"/>
      <c r="U126" s="25">
        <f>IF(D126&lt;&gt;"",D126-TODAY(),"")</f>
        <v/>
      </c>
      <c r="V126" s="26">
        <f>IF(U126="","",IF(U126&lt;0,"Scaduto",IF(U126&lt;=Parametri!$B$12,"In scadenza","OK")))</f>
        <v/>
      </c>
      <c r="W126" s="26">
        <f>IF(D126&lt;&gt;"",TEXT(D126,"mm/yyyy"),"")</f>
        <v/>
      </c>
      <c r="X126" s="26">
        <f>IF(D126="","","Q"&amp;INT((MONTH(D126)-1)/3)+1)</f>
        <v/>
      </c>
      <c r="Y126" s="25">
        <f>IF(D126&lt;&gt;"",YEAR(D126),"")</f>
        <v/>
      </c>
    </row>
    <row r="127" ht="18" customHeight="1">
      <c r="A127" s="18" t="n"/>
      <c r="B127" s="19" t="n"/>
      <c r="C127" s="19" t="n"/>
      <c r="D127" s="19" t="n"/>
      <c r="E127" s="18" t="n"/>
      <c r="F127" s="18" t="n"/>
      <c r="G127" s="18" t="n"/>
      <c r="H127" s="18" t="n"/>
      <c r="I127" s="18" t="n"/>
      <c r="J127" s="18" t="n"/>
      <c r="K127" s="21">
        <f>IF(AND(I127&lt;&gt;"",J127&lt;&gt;""),I127*J127,"")</f>
        <v/>
      </c>
      <c r="L127" s="22" t="n"/>
      <c r="M127" s="21">
        <f>IF(AND(K127&lt;&gt;"",L127&lt;&gt;""),K127*L127,"")</f>
        <v/>
      </c>
      <c r="N127" s="21">
        <f>IF(AND(K127&lt;&gt;"",M127&lt;&gt;""),K127-M127,"")</f>
        <v/>
      </c>
      <c r="O127" s="18" t="n"/>
      <c r="P127" s="18" t="n"/>
      <c r="Q127" s="18" t="n"/>
      <c r="R127" s="18" t="n"/>
      <c r="S127" s="24">
        <f>IF(AND(J127&lt;&gt;"",R127&lt;&gt;""),(J127*Parametri!$B$19)/R127,"")</f>
        <v/>
      </c>
      <c r="T127" s="18" t="n"/>
      <c r="U127" s="25">
        <f>IF(D127&lt;&gt;"",D127-TODAY(),"")</f>
        <v/>
      </c>
      <c r="V127" s="26">
        <f>IF(U127="","",IF(U127&lt;0,"Scaduto",IF(U127&lt;=Parametri!$B$12,"In scadenza","OK")))</f>
        <v/>
      </c>
      <c r="W127" s="26">
        <f>IF(D127&lt;&gt;"",TEXT(D127,"mm/yyyy"),"")</f>
        <v/>
      </c>
      <c r="X127" s="26">
        <f>IF(D127="","","Q"&amp;INT((MONTH(D127)-1)/3)+1)</f>
        <v/>
      </c>
      <c r="Y127" s="25">
        <f>IF(D127&lt;&gt;"",YEAR(D127),"")</f>
        <v/>
      </c>
    </row>
    <row r="128" ht="18" customHeight="1">
      <c r="A128" s="18" t="n"/>
      <c r="B128" s="19" t="n"/>
      <c r="C128" s="19" t="n"/>
      <c r="D128" s="19" t="n"/>
      <c r="E128" s="18" t="n"/>
      <c r="F128" s="18" t="n"/>
      <c r="G128" s="18" t="n"/>
      <c r="H128" s="18" t="n"/>
      <c r="I128" s="18" t="n"/>
      <c r="J128" s="18" t="n"/>
      <c r="K128" s="21">
        <f>IF(AND(I128&lt;&gt;"",J128&lt;&gt;""),I128*J128,"")</f>
        <v/>
      </c>
      <c r="L128" s="22" t="n"/>
      <c r="M128" s="21">
        <f>IF(AND(K128&lt;&gt;"",L128&lt;&gt;""),K128*L128,"")</f>
        <v/>
      </c>
      <c r="N128" s="21">
        <f>IF(AND(K128&lt;&gt;"",M128&lt;&gt;""),K128-M128,"")</f>
        <v/>
      </c>
      <c r="O128" s="18" t="n"/>
      <c r="P128" s="18" t="n"/>
      <c r="Q128" s="18" t="n"/>
      <c r="R128" s="18" t="n"/>
      <c r="S128" s="24">
        <f>IF(AND(J128&lt;&gt;"",R128&lt;&gt;""),(J128*Parametri!$B$19)/R128,"")</f>
        <v/>
      </c>
      <c r="T128" s="18" t="n"/>
      <c r="U128" s="25">
        <f>IF(D128&lt;&gt;"",D128-TODAY(),"")</f>
        <v/>
      </c>
      <c r="V128" s="26">
        <f>IF(U128="","",IF(U128&lt;0,"Scaduto",IF(U128&lt;=Parametri!$B$12,"In scadenza","OK")))</f>
        <v/>
      </c>
      <c r="W128" s="26">
        <f>IF(D128&lt;&gt;"",TEXT(D128,"mm/yyyy"),"")</f>
        <v/>
      </c>
      <c r="X128" s="26">
        <f>IF(D128="","","Q"&amp;INT((MONTH(D128)-1)/3)+1)</f>
        <v/>
      </c>
      <c r="Y128" s="25">
        <f>IF(D128&lt;&gt;"",YEAR(D128),"")</f>
        <v/>
      </c>
    </row>
    <row r="129" ht="18" customHeight="1">
      <c r="A129" s="18" t="n"/>
      <c r="B129" s="19" t="n"/>
      <c r="C129" s="19" t="n"/>
      <c r="D129" s="19" t="n"/>
      <c r="E129" s="18" t="n"/>
      <c r="F129" s="18" t="n"/>
      <c r="G129" s="18" t="n"/>
      <c r="H129" s="18" t="n"/>
      <c r="I129" s="18" t="n"/>
      <c r="J129" s="18" t="n"/>
      <c r="K129" s="21">
        <f>IF(AND(I129&lt;&gt;"",J129&lt;&gt;""),I129*J129,"")</f>
        <v/>
      </c>
      <c r="L129" s="22" t="n"/>
      <c r="M129" s="21">
        <f>IF(AND(K129&lt;&gt;"",L129&lt;&gt;""),K129*L129,"")</f>
        <v/>
      </c>
      <c r="N129" s="21">
        <f>IF(AND(K129&lt;&gt;"",M129&lt;&gt;""),K129-M129,"")</f>
        <v/>
      </c>
      <c r="O129" s="18" t="n"/>
      <c r="P129" s="18" t="n"/>
      <c r="Q129" s="18" t="n"/>
      <c r="R129" s="18" t="n"/>
      <c r="S129" s="24">
        <f>IF(AND(J129&lt;&gt;"",R129&lt;&gt;""),(J129*Parametri!$B$19)/R129,"")</f>
        <v/>
      </c>
      <c r="T129" s="18" t="n"/>
      <c r="U129" s="25">
        <f>IF(D129&lt;&gt;"",D129-TODAY(),"")</f>
        <v/>
      </c>
      <c r="V129" s="26">
        <f>IF(U129="","",IF(U129&lt;0,"Scaduto",IF(U129&lt;=Parametri!$B$12,"In scadenza","OK")))</f>
        <v/>
      </c>
      <c r="W129" s="26">
        <f>IF(D129&lt;&gt;"",TEXT(D129,"mm/yyyy"),"")</f>
        <v/>
      </c>
      <c r="X129" s="26">
        <f>IF(D129="","","Q"&amp;INT((MONTH(D129)-1)/3)+1)</f>
        <v/>
      </c>
      <c r="Y129" s="25">
        <f>IF(D129&lt;&gt;"",YEAR(D129),"")</f>
        <v/>
      </c>
    </row>
    <row r="130" ht="18" customHeight="1">
      <c r="A130" s="18" t="n"/>
      <c r="B130" s="19" t="n"/>
      <c r="C130" s="19" t="n"/>
      <c r="D130" s="19" t="n"/>
      <c r="E130" s="18" t="n"/>
      <c r="F130" s="18" t="n"/>
      <c r="G130" s="18" t="n"/>
      <c r="H130" s="18" t="n"/>
      <c r="I130" s="18" t="n"/>
      <c r="J130" s="18" t="n"/>
      <c r="K130" s="21">
        <f>IF(AND(I130&lt;&gt;"",J130&lt;&gt;""),I130*J130,"")</f>
        <v/>
      </c>
      <c r="L130" s="22" t="n"/>
      <c r="M130" s="21">
        <f>IF(AND(K130&lt;&gt;"",L130&lt;&gt;""),K130*L130,"")</f>
        <v/>
      </c>
      <c r="N130" s="21">
        <f>IF(AND(K130&lt;&gt;"",M130&lt;&gt;""),K130-M130,"")</f>
        <v/>
      </c>
      <c r="O130" s="18" t="n"/>
      <c r="P130" s="18" t="n"/>
      <c r="Q130" s="18" t="n"/>
      <c r="R130" s="18" t="n"/>
      <c r="S130" s="24">
        <f>IF(AND(J130&lt;&gt;"",R130&lt;&gt;""),(J130*Parametri!$B$19)/R130,"")</f>
        <v/>
      </c>
      <c r="T130" s="18" t="n"/>
      <c r="U130" s="25">
        <f>IF(D130&lt;&gt;"",D130-TODAY(),"")</f>
        <v/>
      </c>
      <c r="V130" s="26">
        <f>IF(U130="","",IF(U130&lt;0,"Scaduto",IF(U130&lt;=Parametri!$B$12,"In scadenza","OK")))</f>
        <v/>
      </c>
      <c r="W130" s="26">
        <f>IF(D130&lt;&gt;"",TEXT(D130,"mm/yyyy"),"")</f>
        <v/>
      </c>
      <c r="X130" s="26">
        <f>IF(D130="","","Q"&amp;INT((MONTH(D130)-1)/3)+1)</f>
        <v/>
      </c>
      <c r="Y130" s="25">
        <f>IF(D130&lt;&gt;"",YEAR(D130),"")</f>
        <v/>
      </c>
    </row>
    <row r="131" ht="18" customHeight="1">
      <c r="A131" s="18" t="n"/>
      <c r="B131" s="19" t="n"/>
      <c r="C131" s="19" t="n"/>
      <c r="D131" s="19" t="n"/>
      <c r="E131" s="18" t="n"/>
      <c r="F131" s="18" t="n"/>
      <c r="G131" s="18" t="n"/>
      <c r="H131" s="18" t="n"/>
      <c r="I131" s="18" t="n"/>
      <c r="J131" s="18" t="n"/>
      <c r="K131" s="21">
        <f>IF(AND(I131&lt;&gt;"",J131&lt;&gt;""),I131*J131,"")</f>
        <v/>
      </c>
      <c r="L131" s="22" t="n"/>
      <c r="M131" s="21">
        <f>IF(AND(K131&lt;&gt;"",L131&lt;&gt;""),K131*L131,"")</f>
        <v/>
      </c>
      <c r="N131" s="21">
        <f>IF(AND(K131&lt;&gt;"",M131&lt;&gt;""),K131-M131,"")</f>
        <v/>
      </c>
      <c r="O131" s="18" t="n"/>
      <c r="P131" s="18" t="n"/>
      <c r="Q131" s="18" t="n"/>
      <c r="R131" s="18" t="n"/>
      <c r="S131" s="24">
        <f>IF(AND(J131&lt;&gt;"",R131&lt;&gt;""),(J131*Parametri!$B$19)/R131,"")</f>
        <v/>
      </c>
      <c r="T131" s="18" t="n"/>
      <c r="U131" s="25">
        <f>IF(D131&lt;&gt;"",D131-TODAY(),"")</f>
        <v/>
      </c>
      <c r="V131" s="26">
        <f>IF(U131="","",IF(U131&lt;0,"Scaduto",IF(U131&lt;=Parametri!$B$12,"In scadenza","OK")))</f>
        <v/>
      </c>
      <c r="W131" s="26">
        <f>IF(D131&lt;&gt;"",TEXT(D131,"mm/yyyy"),"")</f>
        <v/>
      </c>
      <c r="X131" s="26">
        <f>IF(D131="","","Q"&amp;INT((MONTH(D131)-1)/3)+1)</f>
        <v/>
      </c>
      <c r="Y131" s="25">
        <f>IF(D131&lt;&gt;"",YEAR(D131),"")</f>
        <v/>
      </c>
    </row>
    <row r="132" ht="18" customHeight="1">
      <c r="A132" s="18" t="n"/>
      <c r="B132" s="19" t="n"/>
      <c r="C132" s="19" t="n"/>
      <c r="D132" s="19" t="n"/>
      <c r="E132" s="18" t="n"/>
      <c r="F132" s="18" t="n"/>
      <c r="G132" s="18" t="n"/>
      <c r="H132" s="18" t="n"/>
      <c r="I132" s="18" t="n"/>
      <c r="J132" s="18" t="n"/>
      <c r="K132" s="21">
        <f>IF(AND(I132&lt;&gt;"",J132&lt;&gt;""),I132*J132,"")</f>
        <v/>
      </c>
      <c r="L132" s="22" t="n"/>
      <c r="M132" s="21">
        <f>IF(AND(K132&lt;&gt;"",L132&lt;&gt;""),K132*L132,"")</f>
        <v/>
      </c>
      <c r="N132" s="21">
        <f>IF(AND(K132&lt;&gt;"",M132&lt;&gt;""),K132-M132,"")</f>
        <v/>
      </c>
      <c r="O132" s="18" t="n"/>
      <c r="P132" s="18" t="n"/>
      <c r="Q132" s="18" t="n"/>
      <c r="R132" s="18" t="n"/>
      <c r="S132" s="24">
        <f>IF(AND(J132&lt;&gt;"",R132&lt;&gt;""),(J132*Parametri!$B$19)/R132,"")</f>
        <v/>
      </c>
      <c r="T132" s="18" t="n"/>
      <c r="U132" s="25">
        <f>IF(D132&lt;&gt;"",D132-TODAY(),"")</f>
        <v/>
      </c>
      <c r="V132" s="26">
        <f>IF(U132="","",IF(U132&lt;0,"Scaduto",IF(U132&lt;=Parametri!$B$12,"In scadenza","OK")))</f>
        <v/>
      </c>
      <c r="W132" s="26">
        <f>IF(D132&lt;&gt;"",TEXT(D132,"mm/yyyy"),"")</f>
        <v/>
      </c>
      <c r="X132" s="26">
        <f>IF(D132="","","Q"&amp;INT((MONTH(D132)-1)/3)+1)</f>
        <v/>
      </c>
      <c r="Y132" s="25">
        <f>IF(D132&lt;&gt;"",YEAR(D132),"")</f>
        <v/>
      </c>
    </row>
    <row r="133" ht="18" customHeight="1">
      <c r="A133" s="18" t="n"/>
      <c r="B133" s="19" t="n"/>
      <c r="C133" s="19" t="n"/>
      <c r="D133" s="19" t="n"/>
      <c r="E133" s="18" t="n"/>
      <c r="F133" s="18" t="n"/>
      <c r="G133" s="18" t="n"/>
      <c r="H133" s="18" t="n"/>
      <c r="I133" s="18" t="n"/>
      <c r="J133" s="18" t="n"/>
      <c r="K133" s="21">
        <f>IF(AND(I133&lt;&gt;"",J133&lt;&gt;""),I133*J133,"")</f>
        <v/>
      </c>
      <c r="L133" s="22" t="n"/>
      <c r="M133" s="21">
        <f>IF(AND(K133&lt;&gt;"",L133&lt;&gt;""),K133*L133,"")</f>
        <v/>
      </c>
      <c r="N133" s="21">
        <f>IF(AND(K133&lt;&gt;"",M133&lt;&gt;""),K133-M133,"")</f>
        <v/>
      </c>
      <c r="O133" s="18" t="n"/>
      <c r="P133" s="18" t="n"/>
      <c r="Q133" s="18" t="n"/>
      <c r="R133" s="18" t="n"/>
      <c r="S133" s="24">
        <f>IF(AND(J133&lt;&gt;"",R133&lt;&gt;""),(J133*Parametri!$B$19)/R133,"")</f>
        <v/>
      </c>
      <c r="T133" s="18" t="n"/>
      <c r="U133" s="25">
        <f>IF(D133&lt;&gt;"",D133-TODAY(),"")</f>
        <v/>
      </c>
      <c r="V133" s="26">
        <f>IF(U133="","",IF(U133&lt;0,"Scaduto",IF(U133&lt;=Parametri!$B$12,"In scadenza","OK")))</f>
        <v/>
      </c>
      <c r="W133" s="26">
        <f>IF(D133&lt;&gt;"",TEXT(D133,"mm/yyyy"),"")</f>
        <v/>
      </c>
      <c r="X133" s="26">
        <f>IF(D133="","","Q"&amp;INT((MONTH(D133)-1)/3)+1)</f>
        <v/>
      </c>
      <c r="Y133" s="25">
        <f>IF(D133&lt;&gt;"",YEAR(D133),"")</f>
        <v/>
      </c>
    </row>
    <row r="134" ht="18" customHeight="1">
      <c r="A134" s="18" t="n"/>
      <c r="B134" s="19" t="n"/>
      <c r="C134" s="19" t="n"/>
      <c r="D134" s="19" t="n"/>
      <c r="E134" s="18" t="n"/>
      <c r="F134" s="18" t="n"/>
      <c r="G134" s="18" t="n"/>
      <c r="H134" s="18" t="n"/>
      <c r="I134" s="18" t="n"/>
      <c r="J134" s="18" t="n"/>
      <c r="K134" s="21">
        <f>IF(AND(I134&lt;&gt;"",J134&lt;&gt;""),I134*J134,"")</f>
        <v/>
      </c>
      <c r="L134" s="22" t="n"/>
      <c r="M134" s="21">
        <f>IF(AND(K134&lt;&gt;"",L134&lt;&gt;""),K134*L134,"")</f>
        <v/>
      </c>
      <c r="N134" s="21">
        <f>IF(AND(K134&lt;&gt;"",M134&lt;&gt;""),K134-M134,"")</f>
        <v/>
      </c>
      <c r="O134" s="18" t="n"/>
      <c r="P134" s="18" t="n"/>
      <c r="Q134" s="18" t="n"/>
      <c r="R134" s="18" t="n"/>
      <c r="S134" s="24">
        <f>IF(AND(J134&lt;&gt;"",R134&lt;&gt;""),(J134*Parametri!$B$19)/R134,"")</f>
        <v/>
      </c>
      <c r="T134" s="18" t="n"/>
      <c r="U134" s="25">
        <f>IF(D134&lt;&gt;"",D134-TODAY(),"")</f>
        <v/>
      </c>
      <c r="V134" s="26">
        <f>IF(U134="","",IF(U134&lt;0,"Scaduto",IF(U134&lt;=Parametri!$B$12,"In scadenza","OK")))</f>
        <v/>
      </c>
      <c r="W134" s="26">
        <f>IF(D134&lt;&gt;"",TEXT(D134,"mm/yyyy"),"")</f>
        <v/>
      </c>
      <c r="X134" s="26">
        <f>IF(D134="","","Q"&amp;INT((MONTH(D134)-1)/3)+1)</f>
        <v/>
      </c>
      <c r="Y134" s="25">
        <f>IF(D134&lt;&gt;"",YEAR(D134),"")</f>
        <v/>
      </c>
    </row>
    <row r="135" ht="18" customHeight="1">
      <c r="A135" s="18" t="n"/>
      <c r="B135" s="19" t="n"/>
      <c r="C135" s="19" t="n"/>
      <c r="D135" s="19" t="n"/>
      <c r="E135" s="18" t="n"/>
      <c r="F135" s="18" t="n"/>
      <c r="G135" s="18" t="n"/>
      <c r="H135" s="18" t="n"/>
      <c r="I135" s="18" t="n"/>
      <c r="J135" s="18" t="n"/>
      <c r="K135" s="21">
        <f>IF(AND(I135&lt;&gt;"",J135&lt;&gt;""),I135*J135,"")</f>
        <v/>
      </c>
      <c r="L135" s="22" t="n"/>
      <c r="M135" s="21">
        <f>IF(AND(K135&lt;&gt;"",L135&lt;&gt;""),K135*L135,"")</f>
        <v/>
      </c>
      <c r="N135" s="21">
        <f>IF(AND(K135&lt;&gt;"",M135&lt;&gt;""),K135-M135,"")</f>
        <v/>
      </c>
      <c r="O135" s="18" t="n"/>
      <c r="P135" s="18" t="n"/>
      <c r="Q135" s="18" t="n"/>
      <c r="R135" s="18" t="n"/>
      <c r="S135" s="24">
        <f>IF(AND(J135&lt;&gt;"",R135&lt;&gt;""),(J135*Parametri!$B$19)/R135,"")</f>
        <v/>
      </c>
      <c r="T135" s="18" t="n"/>
      <c r="U135" s="25">
        <f>IF(D135&lt;&gt;"",D135-TODAY(),"")</f>
        <v/>
      </c>
      <c r="V135" s="26">
        <f>IF(U135="","",IF(U135&lt;0,"Scaduto",IF(U135&lt;=Parametri!$B$12,"In scadenza","OK")))</f>
        <v/>
      </c>
      <c r="W135" s="26">
        <f>IF(D135&lt;&gt;"",TEXT(D135,"mm/yyyy"),"")</f>
        <v/>
      </c>
      <c r="X135" s="26">
        <f>IF(D135="","","Q"&amp;INT((MONTH(D135)-1)/3)+1)</f>
        <v/>
      </c>
      <c r="Y135" s="25">
        <f>IF(D135&lt;&gt;"",YEAR(D135),"")</f>
        <v/>
      </c>
    </row>
    <row r="136" ht="18" customHeight="1">
      <c r="A136" s="18" t="n"/>
      <c r="B136" s="19" t="n"/>
      <c r="C136" s="19" t="n"/>
      <c r="D136" s="19" t="n"/>
      <c r="E136" s="18" t="n"/>
      <c r="F136" s="18" t="n"/>
      <c r="G136" s="18" t="n"/>
      <c r="H136" s="18" t="n"/>
      <c r="I136" s="18" t="n"/>
      <c r="J136" s="18" t="n"/>
      <c r="K136" s="21">
        <f>IF(AND(I136&lt;&gt;"",J136&lt;&gt;""),I136*J136,"")</f>
        <v/>
      </c>
      <c r="L136" s="22" t="n"/>
      <c r="M136" s="21">
        <f>IF(AND(K136&lt;&gt;"",L136&lt;&gt;""),K136*L136,"")</f>
        <v/>
      </c>
      <c r="N136" s="21">
        <f>IF(AND(K136&lt;&gt;"",M136&lt;&gt;""),K136-M136,"")</f>
        <v/>
      </c>
      <c r="O136" s="18" t="n"/>
      <c r="P136" s="18" t="n"/>
      <c r="Q136" s="18" t="n"/>
      <c r="R136" s="18" t="n"/>
      <c r="S136" s="24">
        <f>IF(AND(J136&lt;&gt;"",R136&lt;&gt;""),(J136*Parametri!$B$19)/R136,"")</f>
        <v/>
      </c>
      <c r="T136" s="18" t="n"/>
      <c r="U136" s="25">
        <f>IF(D136&lt;&gt;"",D136-TODAY(),"")</f>
        <v/>
      </c>
      <c r="V136" s="26">
        <f>IF(U136="","",IF(U136&lt;0,"Scaduto",IF(U136&lt;=Parametri!$B$12,"In scadenza","OK")))</f>
        <v/>
      </c>
      <c r="W136" s="26">
        <f>IF(D136&lt;&gt;"",TEXT(D136,"mm/yyyy"),"")</f>
        <v/>
      </c>
      <c r="X136" s="26">
        <f>IF(D136="","","Q"&amp;INT((MONTH(D136)-1)/3)+1)</f>
        <v/>
      </c>
      <c r="Y136" s="25">
        <f>IF(D136&lt;&gt;"",YEAR(D136),"")</f>
        <v/>
      </c>
    </row>
    <row r="137" ht="18" customHeight="1">
      <c r="A137" s="18" t="n"/>
      <c r="B137" s="19" t="n"/>
      <c r="C137" s="19" t="n"/>
      <c r="D137" s="19" t="n"/>
      <c r="E137" s="18" t="n"/>
      <c r="F137" s="18" t="n"/>
      <c r="G137" s="18" t="n"/>
      <c r="H137" s="18" t="n"/>
      <c r="I137" s="18" t="n"/>
      <c r="J137" s="18" t="n"/>
      <c r="K137" s="21">
        <f>IF(AND(I137&lt;&gt;"",J137&lt;&gt;""),I137*J137,"")</f>
        <v/>
      </c>
      <c r="L137" s="22" t="n"/>
      <c r="M137" s="21">
        <f>IF(AND(K137&lt;&gt;"",L137&lt;&gt;""),K137*L137,"")</f>
        <v/>
      </c>
      <c r="N137" s="21">
        <f>IF(AND(K137&lt;&gt;"",M137&lt;&gt;""),K137-M137,"")</f>
        <v/>
      </c>
      <c r="O137" s="18" t="n"/>
      <c r="P137" s="18" t="n"/>
      <c r="Q137" s="18" t="n"/>
      <c r="R137" s="18" t="n"/>
      <c r="S137" s="24">
        <f>IF(AND(J137&lt;&gt;"",R137&lt;&gt;""),(J137*Parametri!$B$19)/R137,"")</f>
        <v/>
      </c>
      <c r="T137" s="18" t="n"/>
      <c r="U137" s="25">
        <f>IF(D137&lt;&gt;"",D137-TODAY(),"")</f>
        <v/>
      </c>
      <c r="V137" s="26">
        <f>IF(U137="","",IF(U137&lt;0,"Scaduto",IF(U137&lt;=Parametri!$B$12,"In scadenza","OK")))</f>
        <v/>
      </c>
      <c r="W137" s="26">
        <f>IF(D137&lt;&gt;"",TEXT(D137,"mm/yyyy"),"")</f>
        <v/>
      </c>
      <c r="X137" s="26">
        <f>IF(D137="","","Q"&amp;INT((MONTH(D137)-1)/3)+1)</f>
        <v/>
      </c>
      <c r="Y137" s="25">
        <f>IF(D137&lt;&gt;"",YEAR(D137),"")</f>
        <v/>
      </c>
    </row>
    <row r="138" ht="18" customHeight="1">
      <c r="A138" s="18" t="n"/>
      <c r="B138" s="19" t="n"/>
      <c r="C138" s="19" t="n"/>
      <c r="D138" s="19" t="n"/>
      <c r="E138" s="18" t="n"/>
      <c r="F138" s="18" t="n"/>
      <c r="G138" s="18" t="n"/>
      <c r="H138" s="18" t="n"/>
      <c r="I138" s="18" t="n"/>
      <c r="J138" s="18" t="n"/>
      <c r="K138" s="21">
        <f>IF(AND(I138&lt;&gt;"",J138&lt;&gt;""),I138*J138,"")</f>
        <v/>
      </c>
      <c r="L138" s="22" t="n"/>
      <c r="M138" s="21">
        <f>IF(AND(K138&lt;&gt;"",L138&lt;&gt;""),K138*L138,"")</f>
        <v/>
      </c>
      <c r="N138" s="21">
        <f>IF(AND(K138&lt;&gt;"",M138&lt;&gt;""),K138-M138,"")</f>
        <v/>
      </c>
      <c r="O138" s="18" t="n"/>
      <c r="P138" s="18" t="n"/>
      <c r="Q138" s="18" t="n"/>
      <c r="R138" s="18" t="n"/>
      <c r="S138" s="24">
        <f>IF(AND(J138&lt;&gt;"",R138&lt;&gt;""),(J138*Parametri!$B$19)/R138,"")</f>
        <v/>
      </c>
      <c r="T138" s="18" t="n"/>
      <c r="U138" s="25">
        <f>IF(D138&lt;&gt;"",D138-TODAY(),"")</f>
        <v/>
      </c>
      <c r="V138" s="26">
        <f>IF(U138="","",IF(U138&lt;0,"Scaduto",IF(U138&lt;=Parametri!$B$12,"In scadenza","OK")))</f>
        <v/>
      </c>
      <c r="W138" s="26">
        <f>IF(D138&lt;&gt;"",TEXT(D138,"mm/yyyy"),"")</f>
        <v/>
      </c>
      <c r="X138" s="26">
        <f>IF(D138="","","Q"&amp;INT((MONTH(D138)-1)/3)+1)</f>
        <v/>
      </c>
      <c r="Y138" s="25">
        <f>IF(D138&lt;&gt;"",YEAR(D138),"")</f>
        <v/>
      </c>
    </row>
    <row r="139" ht="18" customHeight="1">
      <c r="A139" s="18" t="n"/>
      <c r="B139" s="19" t="n"/>
      <c r="C139" s="19" t="n"/>
      <c r="D139" s="19" t="n"/>
      <c r="E139" s="18" t="n"/>
      <c r="F139" s="18" t="n"/>
      <c r="G139" s="18" t="n"/>
      <c r="H139" s="18" t="n"/>
      <c r="I139" s="18" t="n"/>
      <c r="J139" s="18" t="n"/>
      <c r="K139" s="21">
        <f>IF(AND(I139&lt;&gt;"",J139&lt;&gt;""),I139*J139,"")</f>
        <v/>
      </c>
      <c r="L139" s="22" t="n"/>
      <c r="M139" s="21">
        <f>IF(AND(K139&lt;&gt;"",L139&lt;&gt;""),K139*L139,"")</f>
        <v/>
      </c>
      <c r="N139" s="21">
        <f>IF(AND(K139&lt;&gt;"",M139&lt;&gt;""),K139-M139,"")</f>
        <v/>
      </c>
      <c r="O139" s="18" t="n"/>
      <c r="P139" s="18" t="n"/>
      <c r="Q139" s="18" t="n"/>
      <c r="R139" s="18" t="n"/>
      <c r="S139" s="24">
        <f>IF(AND(J139&lt;&gt;"",R139&lt;&gt;""),(J139*Parametri!$B$19)/R139,"")</f>
        <v/>
      </c>
      <c r="T139" s="18" t="n"/>
      <c r="U139" s="25">
        <f>IF(D139&lt;&gt;"",D139-TODAY(),"")</f>
        <v/>
      </c>
      <c r="V139" s="26">
        <f>IF(U139="","",IF(U139&lt;0,"Scaduto",IF(U139&lt;=Parametri!$B$12,"In scadenza","OK")))</f>
        <v/>
      </c>
      <c r="W139" s="26">
        <f>IF(D139&lt;&gt;"",TEXT(D139,"mm/yyyy"),"")</f>
        <v/>
      </c>
      <c r="X139" s="26">
        <f>IF(D139="","","Q"&amp;INT((MONTH(D139)-1)/3)+1)</f>
        <v/>
      </c>
      <c r="Y139" s="25">
        <f>IF(D139&lt;&gt;"",YEAR(D139),"")</f>
        <v/>
      </c>
    </row>
    <row r="140" ht="18" customHeight="1">
      <c r="A140" s="18" t="n"/>
      <c r="B140" s="19" t="n"/>
      <c r="C140" s="19" t="n"/>
      <c r="D140" s="19" t="n"/>
      <c r="E140" s="18" t="n"/>
      <c r="F140" s="18" t="n"/>
      <c r="G140" s="18" t="n"/>
      <c r="H140" s="18" t="n"/>
      <c r="I140" s="18" t="n"/>
      <c r="J140" s="18" t="n"/>
      <c r="K140" s="21">
        <f>IF(AND(I140&lt;&gt;"",J140&lt;&gt;""),I140*J140,"")</f>
        <v/>
      </c>
      <c r="L140" s="22" t="n"/>
      <c r="M140" s="21">
        <f>IF(AND(K140&lt;&gt;"",L140&lt;&gt;""),K140*L140,"")</f>
        <v/>
      </c>
      <c r="N140" s="21">
        <f>IF(AND(K140&lt;&gt;"",M140&lt;&gt;""),K140-M140,"")</f>
        <v/>
      </c>
      <c r="O140" s="18" t="n"/>
      <c r="P140" s="18" t="n"/>
      <c r="Q140" s="18" t="n"/>
      <c r="R140" s="18" t="n"/>
      <c r="S140" s="24">
        <f>IF(AND(J140&lt;&gt;"",R140&lt;&gt;""),(J140*Parametri!$B$19)/R140,"")</f>
        <v/>
      </c>
      <c r="T140" s="18" t="n"/>
      <c r="U140" s="25">
        <f>IF(D140&lt;&gt;"",D140-TODAY(),"")</f>
        <v/>
      </c>
      <c r="V140" s="26">
        <f>IF(U140="","",IF(U140&lt;0,"Scaduto",IF(U140&lt;=Parametri!$B$12,"In scadenza","OK")))</f>
        <v/>
      </c>
      <c r="W140" s="26">
        <f>IF(D140&lt;&gt;"",TEXT(D140,"mm/yyyy"),"")</f>
        <v/>
      </c>
      <c r="X140" s="26">
        <f>IF(D140="","","Q"&amp;INT((MONTH(D140)-1)/3)+1)</f>
        <v/>
      </c>
      <c r="Y140" s="25">
        <f>IF(D140&lt;&gt;"",YEAR(D140),"")</f>
        <v/>
      </c>
    </row>
    <row r="141" ht="18" customHeight="1">
      <c r="A141" s="18" t="n"/>
      <c r="B141" s="19" t="n"/>
      <c r="C141" s="19" t="n"/>
      <c r="D141" s="19" t="n"/>
      <c r="E141" s="18" t="n"/>
      <c r="F141" s="18" t="n"/>
      <c r="G141" s="18" t="n"/>
      <c r="H141" s="18" t="n"/>
      <c r="I141" s="18" t="n"/>
      <c r="J141" s="18" t="n"/>
      <c r="K141" s="21">
        <f>IF(AND(I141&lt;&gt;"",J141&lt;&gt;""),I141*J141,"")</f>
        <v/>
      </c>
      <c r="L141" s="22" t="n"/>
      <c r="M141" s="21">
        <f>IF(AND(K141&lt;&gt;"",L141&lt;&gt;""),K141*L141,"")</f>
        <v/>
      </c>
      <c r="N141" s="21">
        <f>IF(AND(K141&lt;&gt;"",M141&lt;&gt;""),K141-M141,"")</f>
        <v/>
      </c>
      <c r="O141" s="18" t="n"/>
      <c r="P141" s="18" t="n"/>
      <c r="Q141" s="18" t="n"/>
      <c r="R141" s="18" t="n"/>
      <c r="S141" s="24">
        <f>IF(AND(J141&lt;&gt;"",R141&lt;&gt;""),(J141*Parametri!$B$19)/R141,"")</f>
        <v/>
      </c>
      <c r="T141" s="18" t="n"/>
      <c r="U141" s="25">
        <f>IF(D141&lt;&gt;"",D141-TODAY(),"")</f>
        <v/>
      </c>
      <c r="V141" s="26">
        <f>IF(U141="","",IF(U141&lt;0,"Scaduto",IF(U141&lt;=Parametri!$B$12,"In scadenza","OK")))</f>
        <v/>
      </c>
      <c r="W141" s="26">
        <f>IF(D141&lt;&gt;"",TEXT(D141,"mm/yyyy"),"")</f>
        <v/>
      </c>
      <c r="X141" s="26">
        <f>IF(D141="","","Q"&amp;INT((MONTH(D141)-1)/3)+1)</f>
        <v/>
      </c>
      <c r="Y141" s="25">
        <f>IF(D141&lt;&gt;"",YEAR(D141),"")</f>
        <v/>
      </c>
    </row>
    <row r="142" ht="18" customHeight="1">
      <c r="A142" s="18" t="n"/>
      <c r="B142" s="19" t="n"/>
      <c r="C142" s="19" t="n"/>
      <c r="D142" s="19" t="n"/>
      <c r="E142" s="18" t="n"/>
      <c r="F142" s="18" t="n"/>
      <c r="G142" s="18" t="n"/>
      <c r="H142" s="18" t="n"/>
      <c r="I142" s="18" t="n"/>
      <c r="J142" s="18" t="n"/>
      <c r="K142" s="21">
        <f>IF(AND(I142&lt;&gt;"",J142&lt;&gt;""),I142*J142,"")</f>
        <v/>
      </c>
      <c r="L142" s="22" t="n"/>
      <c r="M142" s="21">
        <f>IF(AND(K142&lt;&gt;"",L142&lt;&gt;""),K142*L142,"")</f>
        <v/>
      </c>
      <c r="N142" s="21">
        <f>IF(AND(K142&lt;&gt;"",M142&lt;&gt;""),K142-M142,"")</f>
        <v/>
      </c>
      <c r="O142" s="18" t="n"/>
      <c r="P142" s="18" t="n"/>
      <c r="Q142" s="18" t="n"/>
      <c r="R142" s="18" t="n"/>
      <c r="S142" s="24">
        <f>IF(AND(J142&lt;&gt;"",R142&lt;&gt;""),(J142*Parametri!$B$19)/R142,"")</f>
        <v/>
      </c>
      <c r="T142" s="18" t="n"/>
      <c r="U142" s="25">
        <f>IF(D142&lt;&gt;"",D142-TODAY(),"")</f>
        <v/>
      </c>
      <c r="V142" s="26">
        <f>IF(U142="","",IF(U142&lt;0,"Scaduto",IF(U142&lt;=Parametri!$B$12,"In scadenza","OK")))</f>
        <v/>
      </c>
      <c r="W142" s="26">
        <f>IF(D142&lt;&gt;"",TEXT(D142,"mm/yyyy"),"")</f>
        <v/>
      </c>
      <c r="X142" s="26">
        <f>IF(D142="","","Q"&amp;INT((MONTH(D142)-1)/3)+1)</f>
        <v/>
      </c>
      <c r="Y142" s="25">
        <f>IF(D142&lt;&gt;"",YEAR(D142),"")</f>
        <v/>
      </c>
    </row>
    <row r="143" ht="18" customHeight="1">
      <c r="A143" s="18" t="n"/>
      <c r="B143" s="19" t="n"/>
      <c r="C143" s="19" t="n"/>
      <c r="D143" s="19" t="n"/>
      <c r="E143" s="18" t="n"/>
      <c r="F143" s="18" t="n"/>
      <c r="G143" s="18" t="n"/>
      <c r="H143" s="18" t="n"/>
      <c r="I143" s="18" t="n"/>
      <c r="J143" s="18" t="n"/>
      <c r="K143" s="21">
        <f>IF(AND(I143&lt;&gt;"",J143&lt;&gt;""),I143*J143,"")</f>
        <v/>
      </c>
      <c r="L143" s="22" t="n"/>
      <c r="M143" s="21">
        <f>IF(AND(K143&lt;&gt;"",L143&lt;&gt;""),K143*L143,"")</f>
        <v/>
      </c>
      <c r="N143" s="21">
        <f>IF(AND(K143&lt;&gt;"",M143&lt;&gt;""),K143-M143,"")</f>
        <v/>
      </c>
      <c r="O143" s="18" t="n"/>
      <c r="P143" s="18" t="n"/>
      <c r="Q143" s="18" t="n"/>
      <c r="R143" s="18" t="n"/>
      <c r="S143" s="24">
        <f>IF(AND(J143&lt;&gt;"",R143&lt;&gt;""),(J143*Parametri!$B$19)/R143,"")</f>
        <v/>
      </c>
      <c r="T143" s="18" t="n"/>
      <c r="U143" s="25">
        <f>IF(D143&lt;&gt;"",D143-TODAY(),"")</f>
        <v/>
      </c>
      <c r="V143" s="26">
        <f>IF(U143="","",IF(U143&lt;0,"Scaduto",IF(U143&lt;=Parametri!$B$12,"In scadenza","OK")))</f>
        <v/>
      </c>
      <c r="W143" s="26">
        <f>IF(D143&lt;&gt;"",TEXT(D143,"mm/yyyy"),"")</f>
        <v/>
      </c>
      <c r="X143" s="26">
        <f>IF(D143="","","Q"&amp;INT((MONTH(D143)-1)/3)+1)</f>
        <v/>
      </c>
      <c r="Y143" s="25">
        <f>IF(D143&lt;&gt;"",YEAR(D143),"")</f>
        <v/>
      </c>
    </row>
    <row r="144" ht="18" customHeight="1">
      <c r="A144" s="18" t="n"/>
      <c r="B144" s="19" t="n"/>
      <c r="C144" s="19" t="n"/>
      <c r="D144" s="19" t="n"/>
      <c r="E144" s="18" t="n"/>
      <c r="F144" s="18" t="n"/>
      <c r="G144" s="18" t="n"/>
      <c r="H144" s="18" t="n"/>
      <c r="I144" s="18" t="n"/>
      <c r="J144" s="18" t="n"/>
      <c r="K144" s="21">
        <f>IF(AND(I144&lt;&gt;"",J144&lt;&gt;""),I144*J144,"")</f>
        <v/>
      </c>
      <c r="L144" s="22" t="n"/>
      <c r="M144" s="21">
        <f>IF(AND(K144&lt;&gt;"",L144&lt;&gt;""),K144*L144,"")</f>
        <v/>
      </c>
      <c r="N144" s="21">
        <f>IF(AND(K144&lt;&gt;"",M144&lt;&gt;""),K144-M144,"")</f>
        <v/>
      </c>
      <c r="O144" s="18" t="n"/>
      <c r="P144" s="18" t="n"/>
      <c r="Q144" s="18" t="n"/>
      <c r="R144" s="18" t="n"/>
      <c r="S144" s="24">
        <f>IF(AND(J144&lt;&gt;"",R144&lt;&gt;""),(J144*Parametri!$B$19)/R144,"")</f>
        <v/>
      </c>
      <c r="T144" s="18" t="n"/>
      <c r="U144" s="25">
        <f>IF(D144&lt;&gt;"",D144-TODAY(),"")</f>
        <v/>
      </c>
      <c r="V144" s="26">
        <f>IF(U144="","",IF(U144&lt;0,"Scaduto",IF(U144&lt;=Parametri!$B$12,"In scadenza","OK")))</f>
        <v/>
      </c>
      <c r="W144" s="26">
        <f>IF(D144&lt;&gt;"",TEXT(D144,"mm/yyyy"),"")</f>
        <v/>
      </c>
      <c r="X144" s="26">
        <f>IF(D144="","","Q"&amp;INT((MONTH(D144)-1)/3)+1)</f>
        <v/>
      </c>
      <c r="Y144" s="25">
        <f>IF(D144&lt;&gt;"",YEAR(D144),"")</f>
        <v/>
      </c>
    </row>
    <row r="145" ht="18" customHeight="1">
      <c r="A145" s="18" t="n"/>
      <c r="B145" s="19" t="n"/>
      <c r="C145" s="19" t="n"/>
      <c r="D145" s="19" t="n"/>
      <c r="E145" s="18" t="n"/>
      <c r="F145" s="18" t="n"/>
      <c r="G145" s="18" t="n"/>
      <c r="H145" s="18" t="n"/>
      <c r="I145" s="18" t="n"/>
      <c r="J145" s="18" t="n"/>
      <c r="K145" s="21">
        <f>IF(AND(I145&lt;&gt;"",J145&lt;&gt;""),I145*J145,"")</f>
        <v/>
      </c>
      <c r="L145" s="22" t="n"/>
      <c r="M145" s="21">
        <f>IF(AND(K145&lt;&gt;"",L145&lt;&gt;""),K145*L145,"")</f>
        <v/>
      </c>
      <c r="N145" s="21">
        <f>IF(AND(K145&lt;&gt;"",M145&lt;&gt;""),K145-M145,"")</f>
        <v/>
      </c>
      <c r="O145" s="18" t="n"/>
      <c r="P145" s="18" t="n"/>
      <c r="Q145" s="18" t="n"/>
      <c r="R145" s="18" t="n"/>
      <c r="S145" s="24">
        <f>IF(AND(J145&lt;&gt;"",R145&lt;&gt;""),(J145*Parametri!$B$19)/R145,"")</f>
        <v/>
      </c>
      <c r="T145" s="18" t="n"/>
      <c r="U145" s="25">
        <f>IF(D145&lt;&gt;"",D145-TODAY(),"")</f>
        <v/>
      </c>
      <c r="V145" s="26">
        <f>IF(U145="","",IF(U145&lt;0,"Scaduto",IF(U145&lt;=Parametri!$B$12,"In scadenza","OK")))</f>
        <v/>
      </c>
      <c r="W145" s="26">
        <f>IF(D145&lt;&gt;"",TEXT(D145,"mm/yyyy"),"")</f>
        <v/>
      </c>
      <c r="X145" s="26">
        <f>IF(D145="","","Q"&amp;INT((MONTH(D145)-1)/3)+1)</f>
        <v/>
      </c>
      <c r="Y145" s="25">
        <f>IF(D145&lt;&gt;"",YEAR(D145),"")</f>
        <v/>
      </c>
    </row>
    <row r="146" ht="18" customHeight="1">
      <c r="A146" s="18" t="n"/>
      <c r="B146" s="19" t="n"/>
      <c r="C146" s="19" t="n"/>
      <c r="D146" s="19" t="n"/>
      <c r="E146" s="18" t="n"/>
      <c r="F146" s="18" t="n"/>
      <c r="G146" s="18" t="n"/>
      <c r="H146" s="18" t="n"/>
      <c r="I146" s="18" t="n"/>
      <c r="J146" s="18" t="n"/>
      <c r="K146" s="21">
        <f>IF(AND(I146&lt;&gt;"",J146&lt;&gt;""),I146*J146,"")</f>
        <v/>
      </c>
      <c r="L146" s="22" t="n"/>
      <c r="M146" s="21">
        <f>IF(AND(K146&lt;&gt;"",L146&lt;&gt;""),K146*L146,"")</f>
        <v/>
      </c>
      <c r="N146" s="21">
        <f>IF(AND(K146&lt;&gt;"",M146&lt;&gt;""),K146-M146,"")</f>
        <v/>
      </c>
      <c r="O146" s="18" t="n"/>
      <c r="P146" s="18" t="n"/>
      <c r="Q146" s="18" t="n"/>
      <c r="R146" s="18" t="n"/>
      <c r="S146" s="24">
        <f>IF(AND(J146&lt;&gt;"",R146&lt;&gt;""),(J146*Parametri!$B$19)/R146,"")</f>
        <v/>
      </c>
      <c r="T146" s="18" t="n"/>
      <c r="U146" s="25">
        <f>IF(D146&lt;&gt;"",D146-TODAY(),"")</f>
        <v/>
      </c>
      <c r="V146" s="26">
        <f>IF(U146="","",IF(U146&lt;0,"Scaduto",IF(U146&lt;=Parametri!$B$12,"In scadenza","OK")))</f>
        <v/>
      </c>
      <c r="W146" s="26">
        <f>IF(D146&lt;&gt;"",TEXT(D146,"mm/yyyy"),"")</f>
        <v/>
      </c>
      <c r="X146" s="26">
        <f>IF(D146="","","Q"&amp;INT((MONTH(D146)-1)/3)+1)</f>
        <v/>
      </c>
      <c r="Y146" s="25">
        <f>IF(D146&lt;&gt;"",YEAR(D146),"")</f>
        <v/>
      </c>
    </row>
    <row r="147" ht="18" customHeight="1">
      <c r="A147" s="18" t="n"/>
      <c r="B147" s="19" t="n"/>
      <c r="C147" s="19" t="n"/>
      <c r="D147" s="19" t="n"/>
      <c r="E147" s="18" t="n"/>
      <c r="F147" s="18" t="n"/>
      <c r="G147" s="18" t="n"/>
      <c r="H147" s="18" t="n"/>
      <c r="I147" s="18" t="n"/>
      <c r="J147" s="18" t="n"/>
      <c r="K147" s="21">
        <f>IF(AND(I147&lt;&gt;"",J147&lt;&gt;""),I147*J147,"")</f>
        <v/>
      </c>
      <c r="L147" s="22" t="n"/>
      <c r="M147" s="21">
        <f>IF(AND(K147&lt;&gt;"",L147&lt;&gt;""),K147*L147,"")</f>
        <v/>
      </c>
      <c r="N147" s="21">
        <f>IF(AND(K147&lt;&gt;"",M147&lt;&gt;""),K147-M147,"")</f>
        <v/>
      </c>
      <c r="O147" s="18" t="n"/>
      <c r="P147" s="18" t="n"/>
      <c r="Q147" s="18" t="n"/>
      <c r="R147" s="18" t="n"/>
      <c r="S147" s="24">
        <f>IF(AND(J147&lt;&gt;"",R147&lt;&gt;""),(J147*Parametri!$B$19)/R147,"")</f>
        <v/>
      </c>
      <c r="T147" s="18" t="n"/>
      <c r="U147" s="25">
        <f>IF(D147&lt;&gt;"",D147-TODAY(),"")</f>
        <v/>
      </c>
      <c r="V147" s="26">
        <f>IF(U147="","",IF(U147&lt;0,"Scaduto",IF(U147&lt;=Parametri!$B$12,"In scadenza","OK")))</f>
        <v/>
      </c>
      <c r="W147" s="26">
        <f>IF(D147&lt;&gt;"",TEXT(D147,"mm/yyyy"),"")</f>
        <v/>
      </c>
      <c r="X147" s="26">
        <f>IF(D147="","","Q"&amp;INT((MONTH(D147)-1)/3)+1)</f>
        <v/>
      </c>
      <c r="Y147" s="25">
        <f>IF(D147&lt;&gt;"",YEAR(D147),"")</f>
        <v/>
      </c>
    </row>
    <row r="148" ht="18" customHeight="1">
      <c r="A148" s="18" t="n"/>
      <c r="B148" s="19" t="n"/>
      <c r="C148" s="19" t="n"/>
      <c r="D148" s="19" t="n"/>
      <c r="E148" s="18" t="n"/>
      <c r="F148" s="18" t="n"/>
      <c r="G148" s="18" t="n"/>
      <c r="H148" s="18" t="n"/>
      <c r="I148" s="18" t="n"/>
      <c r="J148" s="18" t="n"/>
      <c r="K148" s="21">
        <f>IF(AND(I148&lt;&gt;"",J148&lt;&gt;""),I148*J148,"")</f>
        <v/>
      </c>
      <c r="L148" s="22" t="n"/>
      <c r="M148" s="21">
        <f>IF(AND(K148&lt;&gt;"",L148&lt;&gt;""),K148*L148,"")</f>
        <v/>
      </c>
      <c r="N148" s="21">
        <f>IF(AND(K148&lt;&gt;"",M148&lt;&gt;""),K148-M148,"")</f>
        <v/>
      </c>
      <c r="O148" s="18" t="n"/>
      <c r="P148" s="18" t="n"/>
      <c r="Q148" s="18" t="n"/>
      <c r="R148" s="18" t="n"/>
      <c r="S148" s="24">
        <f>IF(AND(J148&lt;&gt;"",R148&lt;&gt;""),(J148*Parametri!$B$19)/R148,"")</f>
        <v/>
      </c>
      <c r="T148" s="18" t="n"/>
      <c r="U148" s="25">
        <f>IF(D148&lt;&gt;"",D148-TODAY(),"")</f>
        <v/>
      </c>
      <c r="V148" s="26">
        <f>IF(U148="","",IF(U148&lt;0,"Scaduto",IF(U148&lt;=Parametri!$B$12,"In scadenza","OK")))</f>
        <v/>
      </c>
      <c r="W148" s="26">
        <f>IF(D148&lt;&gt;"",TEXT(D148,"mm/yyyy"),"")</f>
        <v/>
      </c>
      <c r="X148" s="26">
        <f>IF(D148="","","Q"&amp;INT((MONTH(D148)-1)/3)+1)</f>
        <v/>
      </c>
      <c r="Y148" s="25">
        <f>IF(D148&lt;&gt;"",YEAR(D148),"")</f>
        <v/>
      </c>
    </row>
    <row r="149" ht="18" customHeight="1">
      <c r="A149" s="18" t="n"/>
      <c r="B149" s="19" t="n"/>
      <c r="C149" s="19" t="n"/>
      <c r="D149" s="19" t="n"/>
      <c r="E149" s="18" t="n"/>
      <c r="F149" s="18" t="n"/>
      <c r="G149" s="18" t="n"/>
      <c r="H149" s="18" t="n"/>
      <c r="I149" s="18" t="n"/>
      <c r="J149" s="18" t="n"/>
      <c r="K149" s="21">
        <f>IF(AND(I149&lt;&gt;"",J149&lt;&gt;""),I149*J149,"")</f>
        <v/>
      </c>
      <c r="L149" s="22" t="n"/>
      <c r="M149" s="21">
        <f>IF(AND(K149&lt;&gt;"",L149&lt;&gt;""),K149*L149,"")</f>
        <v/>
      </c>
      <c r="N149" s="21">
        <f>IF(AND(K149&lt;&gt;"",M149&lt;&gt;""),K149-M149,"")</f>
        <v/>
      </c>
      <c r="O149" s="18" t="n"/>
      <c r="P149" s="18" t="n"/>
      <c r="Q149" s="18" t="n"/>
      <c r="R149" s="18" t="n"/>
      <c r="S149" s="24">
        <f>IF(AND(J149&lt;&gt;"",R149&lt;&gt;""),(J149*Parametri!$B$19)/R149,"")</f>
        <v/>
      </c>
      <c r="T149" s="18" t="n"/>
      <c r="U149" s="25">
        <f>IF(D149&lt;&gt;"",D149-TODAY(),"")</f>
        <v/>
      </c>
      <c r="V149" s="26">
        <f>IF(U149="","",IF(U149&lt;0,"Scaduto",IF(U149&lt;=Parametri!$B$12,"In scadenza","OK")))</f>
        <v/>
      </c>
      <c r="W149" s="26">
        <f>IF(D149&lt;&gt;"",TEXT(D149,"mm/yyyy"),"")</f>
        <v/>
      </c>
      <c r="X149" s="26">
        <f>IF(D149="","","Q"&amp;INT((MONTH(D149)-1)/3)+1)</f>
        <v/>
      </c>
      <c r="Y149" s="25">
        <f>IF(D149&lt;&gt;"",YEAR(D149),"")</f>
        <v/>
      </c>
    </row>
    <row r="150" ht="18" customHeight="1">
      <c r="A150" s="18" t="n"/>
      <c r="B150" s="19" t="n"/>
      <c r="C150" s="19" t="n"/>
      <c r="D150" s="19" t="n"/>
      <c r="E150" s="18" t="n"/>
      <c r="F150" s="18" t="n"/>
      <c r="G150" s="18" t="n"/>
      <c r="H150" s="18" t="n"/>
      <c r="I150" s="18" t="n"/>
      <c r="J150" s="18" t="n"/>
      <c r="K150" s="21">
        <f>IF(AND(I150&lt;&gt;"",J150&lt;&gt;""),I150*J150,"")</f>
        <v/>
      </c>
      <c r="L150" s="22" t="n"/>
      <c r="M150" s="21">
        <f>IF(AND(K150&lt;&gt;"",L150&lt;&gt;""),K150*L150,"")</f>
        <v/>
      </c>
      <c r="N150" s="21">
        <f>IF(AND(K150&lt;&gt;"",M150&lt;&gt;""),K150-M150,"")</f>
        <v/>
      </c>
      <c r="O150" s="18" t="n"/>
      <c r="P150" s="18" t="n"/>
      <c r="Q150" s="18" t="n"/>
      <c r="R150" s="18" t="n"/>
      <c r="S150" s="24">
        <f>IF(AND(J150&lt;&gt;"",R150&lt;&gt;""),(J150*Parametri!$B$19)/R150,"")</f>
        <v/>
      </c>
      <c r="T150" s="18" t="n"/>
      <c r="U150" s="25">
        <f>IF(D150&lt;&gt;"",D150-TODAY(),"")</f>
        <v/>
      </c>
      <c r="V150" s="26">
        <f>IF(U150="","",IF(U150&lt;0,"Scaduto",IF(U150&lt;=Parametri!$B$12,"In scadenza","OK")))</f>
        <v/>
      </c>
      <c r="W150" s="26">
        <f>IF(D150&lt;&gt;"",TEXT(D150,"mm/yyyy"),"")</f>
        <v/>
      </c>
      <c r="X150" s="26">
        <f>IF(D150="","","Q"&amp;INT((MONTH(D150)-1)/3)+1)</f>
        <v/>
      </c>
      <c r="Y150" s="25">
        <f>IF(D150&lt;&gt;"",YEAR(D150),"")</f>
        <v/>
      </c>
    </row>
    <row r="151" ht="18" customHeight="1">
      <c r="A151" s="18" t="n"/>
      <c r="B151" s="19" t="n"/>
      <c r="C151" s="19" t="n"/>
      <c r="D151" s="19" t="n"/>
      <c r="E151" s="18" t="n"/>
      <c r="F151" s="18" t="n"/>
      <c r="G151" s="18" t="n"/>
      <c r="H151" s="18" t="n"/>
      <c r="I151" s="18" t="n"/>
      <c r="J151" s="18" t="n"/>
      <c r="K151" s="21">
        <f>IF(AND(I151&lt;&gt;"",J151&lt;&gt;""),I151*J151,"")</f>
        <v/>
      </c>
      <c r="L151" s="22" t="n"/>
      <c r="M151" s="21">
        <f>IF(AND(K151&lt;&gt;"",L151&lt;&gt;""),K151*L151,"")</f>
        <v/>
      </c>
      <c r="N151" s="21">
        <f>IF(AND(K151&lt;&gt;"",M151&lt;&gt;""),K151-M151,"")</f>
        <v/>
      </c>
      <c r="O151" s="18" t="n"/>
      <c r="P151" s="18" t="n"/>
      <c r="Q151" s="18" t="n"/>
      <c r="R151" s="18" t="n"/>
      <c r="S151" s="24">
        <f>IF(AND(J151&lt;&gt;"",R151&lt;&gt;""),(J151*Parametri!$B$19)/R151,"")</f>
        <v/>
      </c>
      <c r="T151" s="18" t="n"/>
      <c r="U151" s="25">
        <f>IF(D151&lt;&gt;"",D151-TODAY(),"")</f>
        <v/>
      </c>
      <c r="V151" s="26">
        <f>IF(U151="","",IF(U151&lt;0,"Scaduto",IF(U151&lt;=Parametri!$B$12,"In scadenza","OK")))</f>
        <v/>
      </c>
      <c r="W151" s="26">
        <f>IF(D151&lt;&gt;"",TEXT(D151,"mm/yyyy"),"")</f>
        <v/>
      </c>
      <c r="X151" s="26">
        <f>IF(D151="","","Q"&amp;INT((MONTH(D151)-1)/3)+1)</f>
        <v/>
      </c>
      <c r="Y151" s="25">
        <f>IF(D151&lt;&gt;"",YEAR(D151),"")</f>
        <v/>
      </c>
    </row>
    <row r="152" ht="18" customHeight="1">
      <c r="A152" s="18" t="n"/>
      <c r="B152" s="19" t="n"/>
      <c r="C152" s="19" t="n"/>
      <c r="D152" s="19" t="n"/>
      <c r="E152" s="18" t="n"/>
      <c r="F152" s="18" t="n"/>
      <c r="G152" s="18" t="n"/>
      <c r="H152" s="18" t="n"/>
      <c r="I152" s="18" t="n"/>
      <c r="J152" s="18" t="n"/>
      <c r="K152" s="21">
        <f>IF(AND(I152&lt;&gt;"",J152&lt;&gt;""),I152*J152,"")</f>
        <v/>
      </c>
      <c r="L152" s="22" t="n"/>
      <c r="M152" s="21">
        <f>IF(AND(K152&lt;&gt;"",L152&lt;&gt;""),K152*L152,"")</f>
        <v/>
      </c>
      <c r="N152" s="21">
        <f>IF(AND(K152&lt;&gt;"",M152&lt;&gt;""),K152-M152,"")</f>
        <v/>
      </c>
      <c r="O152" s="18" t="n"/>
      <c r="P152" s="18" t="n"/>
      <c r="Q152" s="18" t="n"/>
      <c r="R152" s="18" t="n"/>
      <c r="S152" s="24">
        <f>IF(AND(J152&lt;&gt;"",R152&lt;&gt;""),(J152*Parametri!$B$19)/R152,"")</f>
        <v/>
      </c>
      <c r="T152" s="18" t="n"/>
      <c r="U152" s="25">
        <f>IF(D152&lt;&gt;"",D152-TODAY(),"")</f>
        <v/>
      </c>
      <c r="V152" s="26">
        <f>IF(U152="","",IF(U152&lt;0,"Scaduto",IF(U152&lt;=Parametri!$B$12,"In scadenza","OK")))</f>
        <v/>
      </c>
      <c r="W152" s="26">
        <f>IF(D152&lt;&gt;"",TEXT(D152,"mm/yyyy"),"")</f>
        <v/>
      </c>
      <c r="X152" s="26">
        <f>IF(D152="","","Q"&amp;INT((MONTH(D152)-1)/3)+1)</f>
        <v/>
      </c>
      <c r="Y152" s="25">
        <f>IF(D152&lt;&gt;"",YEAR(D152),"")</f>
        <v/>
      </c>
    </row>
    <row r="153" ht="18" customHeight="1">
      <c r="A153" s="18" t="n"/>
      <c r="B153" s="19" t="n"/>
      <c r="C153" s="19" t="n"/>
      <c r="D153" s="19" t="n"/>
      <c r="E153" s="18" t="n"/>
      <c r="F153" s="18" t="n"/>
      <c r="G153" s="18" t="n"/>
      <c r="H153" s="18" t="n"/>
      <c r="I153" s="18" t="n"/>
      <c r="J153" s="18" t="n"/>
      <c r="K153" s="21">
        <f>IF(AND(I153&lt;&gt;"",J153&lt;&gt;""),I153*J153,"")</f>
        <v/>
      </c>
      <c r="L153" s="22" t="n"/>
      <c r="M153" s="21">
        <f>IF(AND(K153&lt;&gt;"",L153&lt;&gt;""),K153*L153,"")</f>
        <v/>
      </c>
      <c r="N153" s="21">
        <f>IF(AND(K153&lt;&gt;"",M153&lt;&gt;""),K153-M153,"")</f>
        <v/>
      </c>
      <c r="O153" s="18" t="n"/>
      <c r="P153" s="18" t="n"/>
      <c r="Q153" s="18" t="n"/>
      <c r="R153" s="18" t="n"/>
      <c r="S153" s="24">
        <f>IF(AND(J153&lt;&gt;"",R153&lt;&gt;""),(J153*Parametri!$B$19)/R153,"")</f>
        <v/>
      </c>
      <c r="T153" s="18" t="n"/>
      <c r="U153" s="25">
        <f>IF(D153&lt;&gt;"",D153-TODAY(),"")</f>
        <v/>
      </c>
      <c r="V153" s="26">
        <f>IF(U153="","",IF(U153&lt;0,"Scaduto",IF(U153&lt;=Parametri!$B$12,"In scadenza","OK")))</f>
        <v/>
      </c>
      <c r="W153" s="26">
        <f>IF(D153&lt;&gt;"",TEXT(D153,"mm/yyyy"),"")</f>
        <v/>
      </c>
      <c r="X153" s="26">
        <f>IF(D153="","","Q"&amp;INT((MONTH(D153)-1)/3)+1)</f>
        <v/>
      </c>
      <c r="Y153" s="25">
        <f>IF(D153&lt;&gt;"",YEAR(D153),"")</f>
        <v/>
      </c>
    </row>
    <row r="154" ht="18" customHeight="1">
      <c r="A154" s="18" t="n"/>
      <c r="B154" s="19" t="n"/>
      <c r="C154" s="19" t="n"/>
      <c r="D154" s="19" t="n"/>
      <c r="E154" s="18" t="n"/>
      <c r="F154" s="18" t="n"/>
      <c r="G154" s="18" t="n"/>
      <c r="H154" s="18" t="n"/>
      <c r="I154" s="18" t="n"/>
      <c r="J154" s="18" t="n"/>
      <c r="K154" s="21">
        <f>IF(AND(I154&lt;&gt;"",J154&lt;&gt;""),I154*J154,"")</f>
        <v/>
      </c>
      <c r="L154" s="22" t="n"/>
      <c r="M154" s="21">
        <f>IF(AND(K154&lt;&gt;"",L154&lt;&gt;""),K154*L154,"")</f>
        <v/>
      </c>
      <c r="N154" s="21">
        <f>IF(AND(K154&lt;&gt;"",M154&lt;&gt;""),K154-M154,"")</f>
        <v/>
      </c>
      <c r="O154" s="18" t="n"/>
      <c r="P154" s="18" t="n"/>
      <c r="Q154" s="18" t="n"/>
      <c r="R154" s="18" t="n"/>
      <c r="S154" s="24">
        <f>IF(AND(J154&lt;&gt;"",R154&lt;&gt;""),(J154*Parametri!$B$19)/R154,"")</f>
        <v/>
      </c>
      <c r="T154" s="18" t="n"/>
      <c r="U154" s="25">
        <f>IF(D154&lt;&gt;"",D154-TODAY(),"")</f>
        <v/>
      </c>
      <c r="V154" s="26">
        <f>IF(U154="","",IF(U154&lt;0,"Scaduto",IF(U154&lt;=Parametri!$B$12,"In scadenza","OK")))</f>
        <v/>
      </c>
      <c r="W154" s="26">
        <f>IF(D154&lt;&gt;"",TEXT(D154,"mm/yyyy"),"")</f>
        <v/>
      </c>
      <c r="X154" s="26">
        <f>IF(D154="","","Q"&amp;INT((MONTH(D154)-1)/3)+1)</f>
        <v/>
      </c>
      <c r="Y154" s="25">
        <f>IF(D154&lt;&gt;"",YEAR(D154),"")</f>
        <v/>
      </c>
    </row>
    <row r="155" ht="18" customHeight="1">
      <c r="A155" s="18" t="n"/>
      <c r="B155" s="19" t="n"/>
      <c r="C155" s="19" t="n"/>
      <c r="D155" s="19" t="n"/>
      <c r="E155" s="18" t="n"/>
      <c r="F155" s="18" t="n"/>
      <c r="G155" s="18" t="n"/>
      <c r="H155" s="18" t="n"/>
      <c r="I155" s="18" t="n"/>
      <c r="J155" s="18" t="n"/>
      <c r="K155" s="21">
        <f>IF(AND(I155&lt;&gt;"",J155&lt;&gt;""),I155*J155,"")</f>
        <v/>
      </c>
      <c r="L155" s="22" t="n"/>
      <c r="M155" s="21">
        <f>IF(AND(K155&lt;&gt;"",L155&lt;&gt;""),K155*L155,"")</f>
        <v/>
      </c>
      <c r="N155" s="21">
        <f>IF(AND(K155&lt;&gt;"",M155&lt;&gt;""),K155-M155,"")</f>
        <v/>
      </c>
      <c r="O155" s="18" t="n"/>
      <c r="P155" s="18" t="n"/>
      <c r="Q155" s="18" t="n"/>
      <c r="R155" s="18" t="n"/>
      <c r="S155" s="24">
        <f>IF(AND(J155&lt;&gt;"",R155&lt;&gt;""),(J155*Parametri!$B$19)/R155,"")</f>
        <v/>
      </c>
      <c r="T155" s="18" t="n"/>
      <c r="U155" s="25">
        <f>IF(D155&lt;&gt;"",D155-TODAY(),"")</f>
        <v/>
      </c>
      <c r="V155" s="26">
        <f>IF(U155="","",IF(U155&lt;0,"Scaduto",IF(U155&lt;=Parametri!$B$12,"In scadenza","OK")))</f>
        <v/>
      </c>
      <c r="W155" s="26">
        <f>IF(D155&lt;&gt;"",TEXT(D155,"mm/yyyy"),"")</f>
        <v/>
      </c>
      <c r="X155" s="26">
        <f>IF(D155="","","Q"&amp;INT((MONTH(D155)-1)/3)+1)</f>
        <v/>
      </c>
      <c r="Y155" s="25">
        <f>IF(D155&lt;&gt;"",YEAR(D155),"")</f>
        <v/>
      </c>
    </row>
    <row r="156" ht="18" customHeight="1">
      <c r="A156" s="18" t="n"/>
      <c r="B156" s="19" t="n"/>
      <c r="C156" s="19" t="n"/>
      <c r="D156" s="19" t="n"/>
      <c r="E156" s="18" t="n"/>
      <c r="F156" s="18" t="n"/>
      <c r="G156" s="18" t="n"/>
      <c r="H156" s="18" t="n"/>
      <c r="I156" s="18" t="n"/>
      <c r="J156" s="18" t="n"/>
      <c r="K156" s="21">
        <f>IF(AND(I156&lt;&gt;"",J156&lt;&gt;""),I156*J156,"")</f>
        <v/>
      </c>
      <c r="L156" s="22" t="n"/>
      <c r="M156" s="21">
        <f>IF(AND(K156&lt;&gt;"",L156&lt;&gt;""),K156*L156,"")</f>
        <v/>
      </c>
      <c r="N156" s="21">
        <f>IF(AND(K156&lt;&gt;"",M156&lt;&gt;""),K156-M156,"")</f>
        <v/>
      </c>
      <c r="O156" s="18" t="n"/>
      <c r="P156" s="18" t="n"/>
      <c r="Q156" s="18" t="n"/>
      <c r="R156" s="18" t="n"/>
      <c r="S156" s="24">
        <f>IF(AND(J156&lt;&gt;"",R156&lt;&gt;""),(J156*Parametri!$B$19)/R156,"")</f>
        <v/>
      </c>
      <c r="T156" s="18" t="n"/>
      <c r="U156" s="25">
        <f>IF(D156&lt;&gt;"",D156-TODAY(),"")</f>
        <v/>
      </c>
      <c r="V156" s="26">
        <f>IF(U156="","",IF(U156&lt;0,"Scaduto",IF(U156&lt;=Parametri!$B$12,"In scadenza","OK")))</f>
        <v/>
      </c>
      <c r="W156" s="26">
        <f>IF(D156&lt;&gt;"",TEXT(D156,"mm/yyyy"),"")</f>
        <v/>
      </c>
      <c r="X156" s="26">
        <f>IF(D156="","","Q"&amp;INT((MONTH(D156)-1)/3)+1)</f>
        <v/>
      </c>
      <c r="Y156" s="25">
        <f>IF(D156&lt;&gt;"",YEAR(D156),"")</f>
        <v/>
      </c>
    </row>
    <row r="157" ht="18" customHeight="1">
      <c r="A157" s="18" t="n"/>
      <c r="B157" s="19" t="n"/>
      <c r="C157" s="19" t="n"/>
      <c r="D157" s="19" t="n"/>
      <c r="E157" s="18" t="n"/>
      <c r="F157" s="18" t="n"/>
      <c r="G157" s="18" t="n"/>
      <c r="H157" s="18" t="n"/>
      <c r="I157" s="18" t="n"/>
      <c r="J157" s="18" t="n"/>
      <c r="K157" s="21">
        <f>IF(AND(I157&lt;&gt;"",J157&lt;&gt;""),I157*J157,"")</f>
        <v/>
      </c>
      <c r="L157" s="22" t="n"/>
      <c r="M157" s="21">
        <f>IF(AND(K157&lt;&gt;"",L157&lt;&gt;""),K157*L157,"")</f>
        <v/>
      </c>
      <c r="N157" s="21">
        <f>IF(AND(K157&lt;&gt;"",M157&lt;&gt;""),K157-M157,"")</f>
        <v/>
      </c>
      <c r="O157" s="18" t="n"/>
      <c r="P157" s="18" t="n"/>
      <c r="Q157" s="18" t="n"/>
      <c r="R157" s="18" t="n"/>
      <c r="S157" s="24">
        <f>IF(AND(J157&lt;&gt;"",R157&lt;&gt;""),(J157*Parametri!$B$19)/R157,"")</f>
        <v/>
      </c>
      <c r="T157" s="18" t="n"/>
      <c r="U157" s="25">
        <f>IF(D157&lt;&gt;"",D157-TODAY(),"")</f>
        <v/>
      </c>
      <c r="V157" s="26">
        <f>IF(U157="","",IF(U157&lt;0,"Scaduto",IF(U157&lt;=Parametri!$B$12,"In scadenza","OK")))</f>
        <v/>
      </c>
      <c r="W157" s="26">
        <f>IF(D157&lt;&gt;"",TEXT(D157,"mm/yyyy"),"")</f>
        <v/>
      </c>
      <c r="X157" s="26">
        <f>IF(D157="","","Q"&amp;INT((MONTH(D157)-1)/3)+1)</f>
        <v/>
      </c>
      <c r="Y157" s="25">
        <f>IF(D157&lt;&gt;"",YEAR(D157),"")</f>
        <v/>
      </c>
    </row>
    <row r="158" ht="18" customHeight="1">
      <c r="A158" s="18" t="n"/>
      <c r="B158" s="19" t="n"/>
      <c r="C158" s="19" t="n"/>
      <c r="D158" s="19" t="n"/>
      <c r="E158" s="18" t="n"/>
      <c r="F158" s="18" t="n"/>
      <c r="G158" s="18" t="n"/>
      <c r="H158" s="18" t="n"/>
      <c r="I158" s="18" t="n"/>
      <c r="J158" s="18" t="n"/>
      <c r="K158" s="21">
        <f>IF(AND(I158&lt;&gt;"",J158&lt;&gt;""),I158*J158,"")</f>
        <v/>
      </c>
      <c r="L158" s="22" t="n"/>
      <c r="M158" s="21">
        <f>IF(AND(K158&lt;&gt;"",L158&lt;&gt;""),K158*L158,"")</f>
        <v/>
      </c>
      <c r="N158" s="21">
        <f>IF(AND(K158&lt;&gt;"",M158&lt;&gt;""),K158-M158,"")</f>
        <v/>
      </c>
      <c r="O158" s="18" t="n"/>
      <c r="P158" s="18" t="n"/>
      <c r="Q158" s="18" t="n"/>
      <c r="R158" s="18" t="n"/>
      <c r="S158" s="24">
        <f>IF(AND(J158&lt;&gt;"",R158&lt;&gt;""),(J158*Parametri!$B$19)/R158,"")</f>
        <v/>
      </c>
      <c r="T158" s="18" t="n"/>
      <c r="U158" s="25">
        <f>IF(D158&lt;&gt;"",D158-TODAY(),"")</f>
        <v/>
      </c>
      <c r="V158" s="26">
        <f>IF(U158="","",IF(U158&lt;0,"Scaduto",IF(U158&lt;=Parametri!$B$12,"In scadenza","OK")))</f>
        <v/>
      </c>
      <c r="W158" s="26">
        <f>IF(D158&lt;&gt;"",TEXT(D158,"mm/yyyy"),"")</f>
        <v/>
      </c>
      <c r="X158" s="26">
        <f>IF(D158="","","Q"&amp;INT((MONTH(D158)-1)/3)+1)</f>
        <v/>
      </c>
      <c r="Y158" s="25">
        <f>IF(D158&lt;&gt;"",YEAR(D158),"")</f>
        <v/>
      </c>
    </row>
    <row r="159" ht="18" customHeight="1">
      <c r="A159" s="18" t="n"/>
      <c r="B159" s="19" t="n"/>
      <c r="C159" s="19" t="n"/>
      <c r="D159" s="19" t="n"/>
      <c r="E159" s="18" t="n"/>
      <c r="F159" s="18" t="n"/>
      <c r="G159" s="18" t="n"/>
      <c r="H159" s="18" t="n"/>
      <c r="I159" s="18" t="n"/>
      <c r="J159" s="18" t="n"/>
      <c r="K159" s="21">
        <f>IF(AND(I159&lt;&gt;"",J159&lt;&gt;""),I159*J159,"")</f>
        <v/>
      </c>
      <c r="L159" s="22" t="n"/>
      <c r="M159" s="21">
        <f>IF(AND(K159&lt;&gt;"",L159&lt;&gt;""),K159*L159,"")</f>
        <v/>
      </c>
      <c r="N159" s="21">
        <f>IF(AND(K159&lt;&gt;"",M159&lt;&gt;""),K159-M159,"")</f>
        <v/>
      </c>
      <c r="O159" s="18" t="n"/>
      <c r="P159" s="18" t="n"/>
      <c r="Q159" s="18" t="n"/>
      <c r="R159" s="18" t="n"/>
      <c r="S159" s="24">
        <f>IF(AND(J159&lt;&gt;"",R159&lt;&gt;""),(J159*Parametri!$B$19)/R159,"")</f>
        <v/>
      </c>
      <c r="T159" s="18" t="n"/>
      <c r="U159" s="25">
        <f>IF(D159&lt;&gt;"",D159-TODAY(),"")</f>
        <v/>
      </c>
      <c r="V159" s="26">
        <f>IF(U159="","",IF(U159&lt;0,"Scaduto",IF(U159&lt;=Parametri!$B$12,"In scadenza","OK")))</f>
        <v/>
      </c>
      <c r="W159" s="26">
        <f>IF(D159&lt;&gt;"",TEXT(D159,"mm/yyyy"),"")</f>
        <v/>
      </c>
      <c r="X159" s="26">
        <f>IF(D159="","","Q"&amp;INT((MONTH(D159)-1)/3)+1)</f>
        <v/>
      </c>
      <c r="Y159" s="25">
        <f>IF(D159&lt;&gt;"",YEAR(D159),"")</f>
        <v/>
      </c>
    </row>
    <row r="160" ht="18" customHeight="1">
      <c r="A160" s="18" t="n"/>
      <c r="B160" s="19" t="n"/>
      <c r="C160" s="19" t="n"/>
      <c r="D160" s="19" t="n"/>
      <c r="E160" s="18" t="n"/>
      <c r="F160" s="18" t="n"/>
      <c r="G160" s="18" t="n"/>
      <c r="H160" s="18" t="n"/>
      <c r="I160" s="18" t="n"/>
      <c r="J160" s="18" t="n"/>
      <c r="K160" s="21">
        <f>IF(AND(I160&lt;&gt;"",J160&lt;&gt;""),I160*J160,"")</f>
        <v/>
      </c>
      <c r="L160" s="22" t="n"/>
      <c r="M160" s="21">
        <f>IF(AND(K160&lt;&gt;"",L160&lt;&gt;""),K160*L160,"")</f>
        <v/>
      </c>
      <c r="N160" s="21">
        <f>IF(AND(K160&lt;&gt;"",M160&lt;&gt;""),K160-M160,"")</f>
        <v/>
      </c>
      <c r="O160" s="18" t="n"/>
      <c r="P160" s="18" t="n"/>
      <c r="Q160" s="18" t="n"/>
      <c r="R160" s="18" t="n"/>
      <c r="S160" s="24">
        <f>IF(AND(J160&lt;&gt;"",R160&lt;&gt;""),(J160*Parametri!$B$19)/R160,"")</f>
        <v/>
      </c>
      <c r="T160" s="18" t="n"/>
      <c r="U160" s="25">
        <f>IF(D160&lt;&gt;"",D160-TODAY(),"")</f>
        <v/>
      </c>
      <c r="V160" s="26">
        <f>IF(U160="","",IF(U160&lt;0,"Scaduto",IF(U160&lt;=Parametri!$B$12,"In scadenza","OK")))</f>
        <v/>
      </c>
      <c r="W160" s="26">
        <f>IF(D160&lt;&gt;"",TEXT(D160,"mm/yyyy"),"")</f>
        <v/>
      </c>
      <c r="X160" s="26">
        <f>IF(D160="","","Q"&amp;INT((MONTH(D160)-1)/3)+1)</f>
        <v/>
      </c>
      <c r="Y160" s="25">
        <f>IF(D160&lt;&gt;"",YEAR(D160),"")</f>
        <v/>
      </c>
    </row>
    <row r="161" ht="18" customHeight="1">
      <c r="A161" s="18" t="n"/>
      <c r="B161" s="19" t="n"/>
      <c r="C161" s="19" t="n"/>
      <c r="D161" s="19" t="n"/>
      <c r="E161" s="18" t="n"/>
      <c r="F161" s="18" t="n"/>
      <c r="G161" s="18" t="n"/>
      <c r="H161" s="18" t="n"/>
      <c r="I161" s="18" t="n"/>
      <c r="J161" s="18" t="n"/>
      <c r="K161" s="21">
        <f>IF(AND(I161&lt;&gt;"",J161&lt;&gt;""),I161*J161,"")</f>
        <v/>
      </c>
      <c r="L161" s="22" t="n"/>
      <c r="M161" s="21">
        <f>IF(AND(K161&lt;&gt;"",L161&lt;&gt;""),K161*L161,"")</f>
        <v/>
      </c>
      <c r="N161" s="21">
        <f>IF(AND(K161&lt;&gt;"",M161&lt;&gt;""),K161-M161,"")</f>
        <v/>
      </c>
      <c r="O161" s="18" t="n"/>
      <c r="P161" s="18" t="n"/>
      <c r="Q161" s="18" t="n"/>
      <c r="R161" s="18" t="n"/>
      <c r="S161" s="24">
        <f>IF(AND(J161&lt;&gt;"",R161&lt;&gt;""),(J161*Parametri!$B$19)/R161,"")</f>
        <v/>
      </c>
      <c r="T161" s="18" t="n"/>
      <c r="U161" s="25">
        <f>IF(D161&lt;&gt;"",D161-TODAY(),"")</f>
        <v/>
      </c>
      <c r="V161" s="26">
        <f>IF(U161="","",IF(U161&lt;0,"Scaduto",IF(U161&lt;=Parametri!$B$12,"In scadenza","OK")))</f>
        <v/>
      </c>
      <c r="W161" s="26">
        <f>IF(D161&lt;&gt;"",TEXT(D161,"mm/yyyy"),"")</f>
        <v/>
      </c>
      <c r="X161" s="26">
        <f>IF(D161="","","Q"&amp;INT((MONTH(D161)-1)/3)+1)</f>
        <v/>
      </c>
      <c r="Y161" s="25">
        <f>IF(D161&lt;&gt;"",YEAR(D161),"")</f>
        <v/>
      </c>
    </row>
    <row r="162" ht="18" customHeight="1">
      <c r="A162" s="18" t="n"/>
      <c r="B162" s="19" t="n"/>
      <c r="C162" s="19" t="n"/>
      <c r="D162" s="19" t="n"/>
      <c r="E162" s="18" t="n"/>
      <c r="F162" s="18" t="n"/>
      <c r="G162" s="18" t="n"/>
      <c r="H162" s="18" t="n"/>
      <c r="I162" s="18" t="n"/>
      <c r="J162" s="18" t="n"/>
      <c r="K162" s="21">
        <f>IF(AND(I162&lt;&gt;"",J162&lt;&gt;""),I162*J162,"")</f>
        <v/>
      </c>
      <c r="L162" s="22" t="n"/>
      <c r="M162" s="21">
        <f>IF(AND(K162&lt;&gt;"",L162&lt;&gt;""),K162*L162,"")</f>
        <v/>
      </c>
      <c r="N162" s="21">
        <f>IF(AND(K162&lt;&gt;"",M162&lt;&gt;""),K162-M162,"")</f>
        <v/>
      </c>
      <c r="O162" s="18" t="n"/>
      <c r="P162" s="18" t="n"/>
      <c r="Q162" s="18" t="n"/>
      <c r="R162" s="18" t="n"/>
      <c r="S162" s="24">
        <f>IF(AND(J162&lt;&gt;"",R162&lt;&gt;""),(J162*Parametri!$B$19)/R162,"")</f>
        <v/>
      </c>
      <c r="T162" s="18" t="n"/>
      <c r="U162" s="25">
        <f>IF(D162&lt;&gt;"",D162-TODAY(),"")</f>
        <v/>
      </c>
      <c r="V162" s="26">
        <f>IF(U162="","",IF(U162&lt;0,"Scaduto",IF(U162&lt;=Parametri!$B$12,"In scadenza","OK")))</f>
        <v/>
      </c>
      <c r="W162" s="26">
        <f>IF(D162&lt;&gt;"",TEXT(D162,"mm/yyyy"),"")</f>
        <v/>
      </c>
      <c r="X162" s="26">
        <f>IF(D162="","","Q"&amp;INT((MONTH(D162)-1)/3)+1)</f>
        <v/>
      </c>
      <c r="Y162" s="25">
        <f>IF(D162&lt;&gt;"",YEAR(D162),"")</f>
        <v/>
      </c>
    </row>
    <row r="163" ht="18" customHeight="1">
      <c r="A163" s="18" t="n"/>
      <c r="B163" s="19" t="n"/>
      <c r="C163" s="19" t="n"/>
      <c r="D163" s="19" t="n"/>
      <c r="E163" s="18" t="n"/>
      <c r="F163" s="18" t="n"/>
      <c r="G163" s="18" t="n"/>
      <c r="H163" s="18" t="n"/>
      <c r="I163" s="18" t="n"/>
      <c r="J163" s="18" t="n"/>
      <c r="K163" s="21">
        <f>IF(AND(I163&lt;&gt;"",J163&lt;&gt;""),I163*J163,"")</f>
        <v/>
      </c>
      <c r="L163" s="22" t="n"/>
      <c r="M163" s="21">
        <f>IF(AND(K163&lt;&gt;"",L163&lt;&gt;""),K163*L163,"")</f>
        <v/>
      </c>
      <c r="N163" s="21">
        <f>IF(AND(K163&lt;&gt;"",M163&lt;&gt;""),K163-M163,"")</f>
        <v/>
      </c>
      <c r="O163" s="18" t="n"/>
      <c r="P163" s="18" t="n"/>
      <c r="Q163" s="18" t="n"/>
      <c r="R163" s="18" t="n"/>
      <c r="S163" s="24">
        <f>IF(AND(J163&lt;&gt;"",R163&lt;&gt;""),(J163*Parametri!$B$19)/R163,"")</f>
        <v/>
      </c>
      <c r="T163" s="18" t="n"/>
      <c r="U163" s="25">
        <f>IF(D163&lt;&gt;"",D163-TODAY(),"")</f>
        <v/>
      </c>
      <c r="V163" s="26">
        <f>IF(U163="","",IF(U163&lt;0,"Scaduto",IF(U163&lt;=Parametri!$B$12,"In scadenza","OK")))</f>
        <v/>
      </c>
      <c r="W163" s="26">
        <f>IF(D163&lt;&gt;"",TEXT(D163,"mm/yyyy"),"")</f>
        <v/>
      </c>
      <c r="X163" s="26">
        <f>IF(D163="","","Q"&amp;INT((MONTH(D163)-1)/3)+1)</f>
        <v/>
      </c>
      <c r="Y163" s="25">
        <f>IF(D163&lt;&gt;"",YEAR(D163),"")</f>
        <v/>
      </c>
    </row>
    <row r="164" ht="18" customHeight="1">
      <c r="A164" s="18" t="n"/>
      <c r="B164" s="19" t="n"/>
      <c r="C164" s="19" t="n"/>
      <c r="D164" s="19" t="n"/>
      <c r="E164" s="18" t="n"/>
      <c r="F164" s="18" t="n"/>
      <c r="G164" s="18" t="n"/>
      <c r="H164" s="18" t="n"/>
      <c r="I164" s="18" t="n"/>
      <c r="J164" s="18" t="n"/>
      <c r="K164" s="21">
        <f>IF(AND(I164&lt;&gt;"",J164&lt;&gt;""),I164*J164,"")</f>
        <v/>
      </c>
      <c r="L164" s="22" t="n"/>
      <c r="M164" s="21">
        <f>IF(AND(K164&lt;&gt;"",L164&lt;&gt;""),K164*L164,"")</f>
        <v/>
      </c>
      <c r="N164" s="21">
        <f>IF(AND(K164&lt;&gt;"",M164&lt;&gt;""),K164-M164,"")</f>
        <v/>
      </c>
      <c r="O164" s="18" t="n"/>
      <c r="P164" s="18" t="n"/>
      <c r="Q164" s="18" t="n"/>
      <c r="R164" s="18" t="n"/>
      <c r="S164" s="24">
        <f>IF(AND(J164&lt;&gt;"",R164&lt;&gt;""),(J164*Parametri!$B$19)/R164,"")</f>
        <v/>
      </c>
      <c r="T164" s="18" t="n"/>
      <c r="U164" s="25">
        <f>IF(D164&lt;&gt;"",D164-TODAY(),"")</f>
        <v/>
      </c>
      <c r="V164" s="26">
        <f>IF(U164="","",IF(U164&lt;0,"Scaduto",IF(U164&lt;=Parametri!$B$12,"In scadenza","OK")))</f>
        <v/>
      </c>
      <c r="W164" s="26">
        <f>IF(D164&lt;&gt;"",TEXT(D164,"mm/yyyy"),"")</f>
        <v/>
      </c>
      <c r="X164" s="26">
        <f>IF(D164="","","Q"&amp;INT((MONTH(D164)-1)/3)+1)</f>
        <v/>
      </c>
      <c r="Y164" s="25">
        <f>IF(D164&lt;&gt;"",YEAR(D164),"")</f>
        <v/>
      </c>
    </row>
    <row r="165" ht="18" customHeight="1">
      <c r="A165" s="18" t="n"/>
      <c r="B165" s="19" t="n"/>
      <c r="C165" s="19" t="n"/>
      <c r="D165" s="19" t="n"/>
      <c r="E165" s="18" t="n"/>
      <c r="F165" s="18" t="n"/>
      <c r="G165" s="18" t="n"/>
      <c r="H165" s="18" t="n"/>
      <c r="I165" s="18" t="n"/>
      <c r="J165" s="18" t="n"/>
      <c r="K165" s="21">
        <f>IF(AND(I165&lt;&gt;"",J165&lt;&gt;""),I165*J165,"")</f>
        <v/>
      </c>
      <c r="L165" s="22" t="n"/>
      <c r="M165" s="21">
        <f>IF(AND(K165&lt;&gt;"",L165&lt;&gt;""),K165*L165,"")</f>
        <v/>
      </c>
      <c r="N165" s="21">
        <f>IF(AND(K165&lt;&gt;"",M165&lt;&gt;""),K165-M165,"")</f>
        <v/>
      </c>
      <c r="O165" s="18" t="n"/>
      <c r="P165" s="18" t="n"/>
      <c r="Q165" s="18" t="n"/>
      <c r="R165" s="18" t="n"/>
      <c r="S165" s="24">
        <f>IF(AND(J165&lt;&gt;"",R165&lt;&gt;""),(J165*Parametri!$B$19)/R165,"")</f>
        <v/>
      </c>
      <c r="T165" s="18" t="n"/>
      <c r="U165" s="25">
        <f>IF(D165&lt;&gt;"",D165-TODAY(),"")</f>
        <v/>
      </c>
      <c r="V165" s="26">
        <f>IF(U165="","",IF(U165&lt;0,"Scaduto",IF(U165&lt;=Parametri!$B$12,"In scadenza","OK")))</f>
        <v/>
      </c>
      <c r="W165" s="26">
        <f>IF(D165&lt;&gt;"",TEXT(D165,"mm/yyyy"),"")</f>
        <v/>
      </c>
      <c r="X165" s="26">
        <f>IF(D165="","","Q"&amp;INT((MONTH(D165)-1)/3)+1)</f>
        <v/>
      </c>
      <c r="Y165" s="25">
        <f>IF(D165&lt;&gt;"",YEAR(D165),"")</f>
        <v/>
      </c>
    </row>
    <row r="166" ht="18" customHeight="1">
      <c r="A166" s="18" t="n"/>
      <c r="B166" s="19" t="n"/>
      <c r="C166" s="19" t="n"/>
      <c r="D166" s="19" t="n"/>
      <c r="E166" s="18" t="n"/>
      <c r="F166" s="18" t="n"/>
      <c r="G166" s="18" t="n"/>
      <c r="H166" s="18" t="n"/>
      <c r="I166" s="18" t="n"/>
      <c r="J166" s="18" t="n"/>
      <c r="K166" s="21">
        <f>IF(AND(I166&lt;&gt;"",J166&lt;&gt;""),I166*J166,"")</f>
        <v/>
      </c>
      <c r="L166" s="22" t="n"/>
      <c r="M166" s="21">
        <f>IF(AND(K166&lt;&gt;"",L166&lt;&gt;""),K166*L166,"")</f>
        <v/>
      </c>
      <c r="N166" s="21">
        <f>IF(AND(K166&lt;&gt;"",M166&lt;&gt;""),K166-M166,"")</f>
        <v/>
      </c>
      <c r="O166" s="18" t="n"/>
      <c r="P166" s="18" t="n"/>
      <c r="Q166" s="18" t="n"/>
      <c r="R166" s="18" t="n"/>
      <c r="S166" s="24">
        <f>IF(AND(J166&lt;&gt;"",R166&lt;&gt;""),(J166*Parametri!$B$19)/R166,"")</f>
        <v/>
      </c>
      <c r="T166" s="18" t="n"/>
      <c r="U166" s="25">
        <f>IF(D166&lt;&gt;"",D166-TODAY(),"")</f>
        <v/>
      </c>
      <c r="V166" s="26">
        <f>IF(U166="","",IF(U166&lt;0,"Scaduto",IF(U166&lt;=Parametri!$B$12,"In scadenza","OK")))</f>
        <v/>
      </c>
      <c r="W166" s="26">
        <f>IF(D166&lt;&gt;"",TEXT(D166,"mm/yyyy"),"")</f>
        <v/>
      </c>
      <c r="X166" s="26">
        <f>IF(D166="","","Q"&amp;INT((MONTH(D166)-1)/3)+1)</f>
        <v/>
      </c>
      <c r="Y166" s="25">
        <f>IF(D166&lt;&gt;"",YEAR(D166),"")</f>
        <v/>
      </c>
    </row>
    <row r="167" ht="18" customHeight="1">
      <c r="A167" s="18" t="n"/>
      <c r="B167" s="19" t="n"/>
      <c r="C167" s="19" t="n"/>
      <c r="D167" s="19" t="n"/>
      <c r="E167" s="18" t="n"/>
      <c r="F167" s="18" t="n"/>
      <c r="G167" s="18" t="n"/>
      <c r="H167" s="18" t="n"/>
      <c r="I167" s="18" t="n"/>
      <c r="J167" s="18" t="n"/>
      <c r="K167" s="21">
        <f>IF(AND(I167&lt;&gt;"",J167&lt;&gt;""),I167*J167,"")</f>
        <v/>
      </c>
      <c r="L167" s="22" t="n"/>
      <c r="M167" s="21">
        <f>IF(AND(K167&lt;&gt;"",L167&lt;&gt;""),K167*L167,"")</f>
        <v/>
      </c>
      <c r="N167" s="21">
        <f>IF(AND(K167&lt;&gt;"",M167&lt;&gt;""),K167-M167,"")</f>
        <v/>
      </c>
      <c r="O167" s="18" t="n"/>
      <c r="P167" s="18" t="n"/>
      <c r="Q167" s="18" t="n"/>
      <c r="R167" s="18" t="n"/>
      <c r="S167" s="24">
        <f>IF(AND(J167&lt;&gt;"",R167&lt;&gt;""),(J167*Parametri!$B$19)/R167,"")</f>
        <v/>
      </c>
      <c r="T167" s="18" t="n"/>
      <c r="U167" s="25">
        <f>IF(D167&lt;&gt;"",D167-TODAY(),"")</f>
        <v/>
      </c>
      <c r="V167" s="26">
        <f>IF(U167="","",IF(U167&lt;0,"Scaduto",IF(U167&lt;=Parametri!$B$12,"In scadenza","OK")))</f>
        <v/>
      </c>
      <c r="W167" s="26">
        <f>IF(D167&lt;&gt;"",TEXT(D167,"mm/yyyy"),"")</f>
        <v/>
      </c>
      <c r="X167" s="26">
        <f>IF(D167="","","Q"&amp;INT((MONTH(D167)-1)/3)+1)</f>
        <v/>
      </c>
      <c r="Y167" s="25">
        <f>IF(D167&lt;&gt;"",YEAR(D167),"")</f>
        <v/>
      </c>
    </row>
    <row r="168" ht="18" customHeight="1">
      <c r="A168" s="18" t="n"/>
      <c r="B168" s="19" t="n"/>
      <c r="C168" s="19" t="n"/>
      <c r="D168" s="19" t="n"/>
      <c r="E168" s="18" t="n"/>
      <c r="F168" s="18" t="n"/>
      <c r="G168" s="18" t="n"/>
      <c r="H168" s="18" t="n"/>
      <c r="I168" s="18" t="n"/>
      <c r="J168" s="18" t="n"/>
      <c r="K168" s="21">
        <f>IF(AND(I168&lt;&gt;"",J168&lt;&gt;""),I168*J168,"")</f>
        <v/>
      </c>
      <c r="L168" s="22" t="n"/>
      <c r="M168" s="21">
        <f>IF(AND(K168&lt;&gt;"",L168&lt;&gt;""),K168*L168,"")</f>
        <v/>
      </c>
      <c r="N168" s="21">
        <f>IF(AND(K168&lt;&gt;"",M168&lt;&gt;""),K168-M168,"")</f>
        <v/>
      </c>
      <c r="O168" s="18" t="n"/>
      <c r="P168" s="18" t="n"/>
      <c r="Q168" s="18" t="n"/>
      <c r="R168" s="18" t="n"/>
      <c r="S168" s="24">
        <f>IF(AND(J168&lt;&gt;"",R168&lt;&gt;""),(J168*Parametri!$B$19)/R168,"")</f>
        <v/>
      </c>
      <c r="T168" s="18" t="n"/>
      <c r="U168" s="25">
        <f>IF(D168&lt;&gt;"",D168-TODAY(),"")</f>
        <v/>
      </c>
      <c r="V168" s="26">
        <f>IF(U168="","",IF(U168&lt;0,"Scaduto",IF(U168&lt;=Parametri!$B$12,"In scadenza","OK")))</f>
        <v/>
      </c>
      <c r="W168" s="26">
        <f>IF(D168&lt;&gt;"",TEXT(D168,"mm/yyyy"),"")</f>
        <v/>
      </c>
      <c r="X168" s="26">
        <f>IF(D168="","","Q"&amp;INT((MONTH(D168)-1)/3)+1)</f>
        <v/>
      </c>
      <c r="Y168" s="25">
        <f>IF(D168&lt;&gt;"",YEAR(D168),"")</f>
        <v/>
      </c>
    </row>
    <row r="169" ht="18" customHeight="1">
      <c r="A169" s="18" t="n"/>
      <c r="B169" s="19" t="n"/>
      <c r="C169" s="19" t="n"/>
      <c r="D169" s="19" t="n"/>
      <c r="E169" s="18" t="n"/>
      <c r="F169" s="18" t="n"/>
      <c r="G169" s="18" t="n"/>
      <c r="H169" s="18" t="n"/>
      <c r="I169" s="18" t="n"/>
      <c r="J169" s="18" t="n"/>
      <c r="K169" s="21">
        <f>IF(AND(I169&lt;&gt;"",J169&lt;&gt;""),I169*J169,"")</f>
        <v/>
      </c>
      <c r="L169" s="22" t="n"/>
      <c r="M169" s="21">
        <f>IF(AND(K169&lt;&gt;"",L169&lt;&gt;""),K169*L169,"")</f>
        <v/>
      </c>
      <c r="N169" s="21">
        <f>IF(AND(K169&lt;&gt;"",M169&lt;&gt;""),K169-M169,"")</f>
        <v/>
      </c>
      <c r="O169" s="18" t="n"/>
      <c r="P169" s="18" t="n"/>
      <c r="Q169" s="18" t="n"/>
      <c r="R169" s="18" t="n"/>
      <c r="S169" s="24">
        <f>IF(AND(J169&lt;&gt;"",R169&lt;&gt;""),(J169*Parametri!$B$19)/R169,"")</f>
        <v/>
      </c>
      <c r="T169" s="18" t="n"/>
      <c r="U169" s="25">
        <f>IF(D169&lt;&gt;"",D169-TODAY(),"")</f>
        <v/>
      </c>
      <c r="V169" s="26">
        <f>IF(U169="","",IF(U169&lt;0,"Scaduto",IF(U169&lt;=Parametri!$B$12,"In scadenza","OK")))</f>
        <v/>
      </c>
      <c r="W169" s="26">
        <f>IF(D169&lt;&gt;"",TEXT(D169,"mm/yyyy"),"")</f>
        <v/>
      </c>
      <c r="X169" s="26">
        <f>IF(D169="","","Q"&amp;INT((MONTH(D169)-1)/3)+1)</f>
        <v/>
      </c>
      <c r="Y169" s="25">
        <f>IF(D169&lt;&gt;"",YEAR(D169),"")</f>
        <v/>
      </c>
    </row>
    <row r="170" ht="18" customHeight="1">
      <c r="A170" s="18" t="n"/>
      <c r="B170" s="19" t="n"/>
      <c r="C170" s="19" t="n"/>
      <c r="D170" s="19" t="n"/>
      <c r="E170" s="18" t="n"/>
      <c r="F170" s="18" t="n"/>
      <c r="G170" s="18" t="n"/>
      <c r="H170" s="18" t="n"/>
      <c r="I170" s="18" t="n"/>
      <c r="J170" s="18" t="n"/>
      <c r="K170" s="21">
        <f>IF(AND(I170&lt;&gt;"",J170&lt;&gt;""),I170*J170,"")</f>
        <v/>
      </c>
      <c r="L170" s="22" t="n"/>
      <c r="M170" s="21">
        <f>IF(AND(K170&lt;&gt;"",L170&lt;&gt;""),K170*L170,"")</f>
        <v/>
      </c>
      <c r="N170" s="21">
        <f>IF(AND(K170&lt;&gt;"",M170&lt;&gt;""),K170-M170,"")</f>
        <v/>
      </c>
      <c r="O170" s="18" t="n"/>
      <c r="P170" s="18" t="n"/>
      <c r="Q170" s="18" t="n"/>
      <c r="R170" s="18" t="n"/>
      <c r="S170" s="24">
        <f>IF(AND(J170&lt;&gt;"",R170&lt;&gt;""),(J170*Parametri!$B$19)/R170,"")</f>
        <v/>
      </c>
      <c r="T170" s="18" t="n"/>
      <c r="U170" s="25">
        <f>IF(D170&lt;&gt;"",D170-TODAY(),"")</f>
        <v/>
      </c>
      <c r="V170" s="26">
        <f>IF(U170="","",IF(U170&lt;0,"Scaduto",IF(U170&lt;=Parametri!$B$12,"In scadenza","OK")))</f>
        <v/>
      </c>
      <c r="W170" s="26">
        <f>IF(D170&lt;&gt;"",TEXT(D170,"mm/yyyy"),"")</f>
        <v/>
      </c>
      <c r="X170" s="26">
        <f>IF(D170="","","Q"&amp;INT((MONTH(D170)-1)/3)+1)</f>
        <v/>
      </c>
      <c r="Y170" s="25">
        <f>IF(D170&lt;&gt;"",YEAR(D170),"")</f>
        <v/>
      </c>
    </row>
    <row r="171" ht="18" customHeight="1">
      <c r="A171" s="18" t="n"/>
      <c r="B171" s="19" t="n"/>
      <c r="C171" s="19" t="n"/>
      <c r="D171" s="19" t="n"/>
      <c r="E171" s="18" t="n"/>
      <c r="F171" s="18" t="n"/>
      <c r="G171" s="18" t="n"/>
      <c r="H171" s="18" t="n"/>
      <c r="I171" s="18" t="n"/>
      <c r="J171" s="18" t="n"/>
      <c r="K171" s="21">
        <f>IF(AND(I171&lt;&gt;"",J171&lt;&gt;""),I171*J171,"")</f>
        <v/>
      </c>
      <c r="L171" s="22" t="n"/>
      <c r="M171" s="21">
        <f>IF(AND(K171&lt;&gt;"",L171&lt;&gt;""),K171*L171,"")</f>
        <v/>
      </c>
      <c r="N171" s="21">
        <f>IF(AND(K171&lt;&gt;"",M171&lt;&gt;""),K171-M171,"")</f>
        <v/>
      </c>
      <c r="O171" s="18" t="n"/>
      <c r="P171" s="18" t="n"/>
      <c r="Q171" s="18" t="n"/>
      <c r="R171" s="18" t="n"/>
      <c r="S171" s="24">
        <f>IF(AND(J171&lt;&gt;"",R171&lt;&gt;""),(J171*Parametri!$B$19)/R171,"")</f>
        <v/>
      </c>
      <c r="T171" s="18" t="n"/>
      <c r="U171" s="25">
        <f>IF(D171&lt;&gt;"",D171-TODAY(),"")</f>
        <v/>
      </c>
      <c r="V171" s="26">
        <f>IF(U171="","",IF(U171&lt;0,"Scaduto",IF(U171&lt;=Parametri!$B$12,"In scadenza","OK")))</f>
        <v/>
      </c>
      <c r="W171" s="26">
        <f>IF(D171&lt;&gt;"",TEXT(D171,"mm/yyyy"),"")</f>
        <v/>
      </c>
      <c r="X171" s="26">
        <f>IF(D171="","","Q"&amp;INT((MONTH(D171)-1)/3)+1)</f>
        <v/>
      </c>
      <c r="Y171" s="25">
        <f>IF(D171&lt;&gt;"",YEAR(D171),"")</f>
        <v/>
      </c>
    </row>
    <row r="172" ht="18" customHeight="1">
      <c r="A172" s="18" t="n"/>
      <c r="B172" s="19" t="n"/>
      <c r="C172" s="19" t="n"/>
      <c r="D172" s="19" t="n"/>
      <c r="E172" s="18" t="n"/>
      <c r="F172" s="18" t="n"/>
      <c r="G172" s="18" t="n"/>
      <c r="H172" s="18" t="n"/>
      <c r="I172" s="18" t="n"/>
      <c r="J172" s="18" t="n"/>
      <c r="K172" s="21">
        <f>IF(AND(I172&lt;&gt;"",J172&lt;&gt;""),I172*J172,"")</f>
        <v/>
      </c>
      <c r="L172" s="22" t="n"/>
      <c r="M172" s="21">
        <f>IF(AND(K172&lt;&gt;"",L172&lt;&gt;""),K172*L172,"")</f>
        <v/>
      </c>
      <c r="N172" s="21">
        <f>IF(AND(K172&lt;&gt;"",M172&lt;&gt;""),K172-M172,"")</f>
        <v/>
      </c>
      <c r="O172" s="18" t="n"/>
      <c r="P172" s="18" t="n"/>
      <c r="Q172" s="18" t="n"/>
      <c r="R172" s="18" t="n"/>
      <c r="S172" s="24">
        <f>IF(AND(J172&lt;&gt;"",R172&lt;&gt;""),(J172*Parametri!$B$19)/R172,"")</f>
        <v/>
      </c>
      <c r="T172" s="18" t="n"/>
      <c r="U172" s="25">
        <f>IF(D172&lt;&gt;"",D172-TODAY(),"")</f>
        <v/>
      </c>
      <c r="V172" s="26">
        <f>IF(U172="","",IF(U172&lt;0,"Scaduto",IF(U172&lt;=Parametri!$B$12,"In scadenza","OK")))</f>
        <v/>
      </c>
      <c r="W172" s="26">
        <f>IF(D172&lt;&gt;"",TEXT(D172,"mm/yyyy"),"")</f>
        <v/>
      </c>
      <c r="X172" s="26">
        <f>IF(D172="","","Q"&amp;INT((MONTH(D172)-1)/3)+1)</f>
        <v/>
      </c>
      <c r="Y172" s="25">
        <f>IF(D172&lt;&gt;"",YEAR(D172),"")</f>
        <v/>
      </c>
    </row>
    <row r="173" ht="18" customHeight="1">
      <c r="A173" s="18" t="n"/>
      <c r="B173" s="19" t="n"/>
      <c r="C173" s="19" t="n"/>
      <c r="D173" s="19" t="n"/>
      <c r="E173" s="18" t="n"/>
      <c r="F173" s="18" t="n"/>
      <c r="G173" s="18" t="n"/>
      <c r="H173" s="18" t="n"/>
      <c r="I173" s="18" t="n"/>
      <c r="J173" s="18" t="n"/>
      <c r="K173" s="21">
        <f>IF(AND(I173&lt;&gt;"",J173&lt;&gt;""),I173*J173,"")</f>
        <v/>
      </c>
      <c r="L173" s="22" t="n"/>
      <c r="M173" s="21">
        <f>IF(AND(K173&lt;&gt;"",L173&lt;&gt;""),K173*L173,"")</f>
        <v/>
      </c>
      <c r="N173" s="21">
        <f>IF(AND(K173&lt;&gt;"",M173&lt;&gt;""),K173-M173,"")</f>
        <v/>
      </c>
      <c r="O173" s="18" t="n"/>
      <c r="P173" s="18" t="n"/>
      <c r="Q173" s="18" t="n"/>
      <c r="R173" s="18" t="n"/>
      <c r="S173" s="24">
        <f>IF(AND(J173&lt;&gt;"",R173&lt;&gt;""),(J173*Parametri!$B$19)/R173,"")</f>
        <v/>
      </c>
      <c r="T173" s="18" t="n"/>
      <c r="U173" s="25">
        <f>IF(D173&lt;&gt;"",D173-TODAY(),"")</f>
        <v/>
      </c>
      <c r="V173" s="26">
        <f>IF(U173="","",IF(U173&lt;0,"Scaduto",IF(U173&lt;=Parametri!$B$12,"In scadenza","OK")))</f>
        <v/>
      </c>
      <c r="W173" s="26">
        <f>IF(D173&lt;&gt;"",TEXT(D173,"mm/yyyy"),"")</f>
        <v/>
      </c>
      <c r="X173" s="26">
        <f>IF(D173="","","Q"&amp;INT((MONTH(D173)-1)/3)+1)</f>
        <v/>
      </c>
      <c r="Y173" s="25">
        <f>IF(D173&lt;&gt;"",YEAR(D173),"")</f>
        <v/>
      </c>
    </row>
    <row r="174" ht="18" customHeight="1">
      <c r="A174" s="18" t="n"/>
      <c r="B174" s="19" t="n"/>
      <c r="C174" s="19" t="n"/>
      <c r="D174" s="19" t="n"/>
      <c r="E174" s="18" t="n"/>
      <c r="F174" s="18" t="n"/>
      <c r="G174" s="18" t="n"/>
      <c r="H174" s="18" t="n"/>
      <c r="I174" s="18" t="n"/>
      <c r="J174" s="18" t="n"/>
      <c r="K174" s="21">
        <f>IF(AND(I174&lt;&gt;"",J174&lt;&gt;""),I174*J174,"")</f>
        <v/>
      </c>
      <c r="L174" s="22" t="n"/>
      <c r="M174" s="21">
        <f>IF(AND(K174&lt;&gt;"",L174&lt;&gt;""),K174*L174,"")</f>
        <v/>
      </c>
      <c r="N174" s="21">
        <f>IF(AND(K174&lt;&gt;"",M174&lt;&gt;""),K174-M174,"")</f>
        <v/>
      </c>
      <c r="O174" s="18" t="n"/>
      <c r="P174" s="18" t="n"/>
      <c r="Q174" s="18" t="n"/>
      <c r="R174" s="18" t="n"/>
      <c r="S174" s="24">
        <f>IF(AND(J174&lt;&gt;"",R174&lt;&gt;""),(J174*Parametri!$B$19)/R174,"")</f>
        <v/>
      </c>
      <c r="T174" s="18" t="n"/>
      <c r="U174" s="25">
        <f>IF(D174&lt;&gt;"",D174-TODAY(),"")</f>
        <v/>
      </c>
      <c r="V174" s="26">
        <f>IF(U174="","",IF(U174&lt;0,"Scaduto",IF(U174&lt;=Parametri!$B$12,"In scadenza","OK")))</f>
        <v/>
      </c>
      <c r="W174" s="26">
        <f>IF(D174&lt;&gt;"",TEXT(D174,"mm/yyyy"),"")</f>
        <v/>
      </c>
      <c r="X174" s="26">
        <f>IF(D174="","","Q"&amp;INT((MONTH(D174)-1)/3)+1)</f>
        <v/>
      </c>
      <c r="Y174" s="25">
        <f>IF(D174&lt;&gt;"",YEAR(D174),"")</f>
        <v/>
      </c>
    </row>
    <row r="175" ht="18" customHeight="1">
      <c r="A175" s="18" t="n"/>
      <c r="B175" s="19" t="n"/>
      <c r="C175" s="19" t="n"/>
      <c r="D175" s="19" t="n"/>
      <c r="E175" s="18" t="n"/>
      <c r="F175" s="18" t="n"/>
      <c r="G175" s="18" t="n"/>
      <c r="H175" s="18" t="n"/>
      <c r="I175" s="18" t="n"/>
      <c r="J175" s="18" t="n"/>
      <c r="K175" s="21">
        <f>IF(AND(I175&lt;&gt;"",J175&lt;&gt;""),I175*J175,"")</f>
        <v/>
      </c>
      <c r="L175" s="22" t="n"/>
      <c r="M175" s="21">
        <f>IF(AND(K175&lt;&gt;"",L175&lt;&gt;""),K175*L175,"")</f>
        <v/>
      </c>
      <c r="N175" s="21">
        <f>IF(AND(K175&lt;&gt;"",M175&lt;&gt;""),K175-M175,"")</f>
        <v/>
      </c>
      <c r="O175" s="18" t="n"/>
      <c r="P175" s="18" t="n"/>
      <c r="Q175" s="18" t="n"/>
      <c r="R175" s="18" t="n"/>
      <c r="S175" s="24">
        <f>IF(AND(J175&lt;&gt;"",R175&lt;&gt;""),(J175*Parametri!$B$19)/R175,"")</f>
        <v/>
      </c>
      <c r="T175" s="18" t="n"/>
      <c r="U175" s="25">
        <f>IF(D175&lt;&gt;"",D175-TODAY(),"")</f>
        <v/>
      </c>
      <c r="V175" s="26">
        <f>IF(U175="","",IF(U175&lt;0,"Scaduto",IF(U175&lt;=Parametri!$B$12,"In scadenza","OK")))</f>
        <v/>
      </c>
      <c r="W175" s="26">
        <f>IF(D175&lt;&gt;"",TEXT(D175,"mm/yyyy"),"")</f>
        <v/>
      </c>
      <c r="X175" s="26">
        <f>IF(D175="","","Q"&amp;INT((MONTH(D175)-1)/3)+1)</f>
        <v/>
      </c>
      <c r="Y175" s="25">
        <f>IF(D175&lt;&gt;"",YEAR(D175),"")</f>
        <v/>
      </c>
    </row>
    <row r="176" ht="18" customHeight="1">
      <c r="A176" s="18" t="n"/>
      <c r="B176" s="19" t="n"/>
      <c r="C176" s="19" t="n"/>
      <c r="D176" s="19" t="n"/>
      <c r="E176" s="18" t="n"/>
      <c r="F176" s="18" t="n"/>
      <c r="G176" s="18" t="n"/>
      <c r="H176" s="18" t="n"/>
      <c r="I176" s="18" t="n"/>
      <c r="J176" s="18" t="n"/>
      <c r="K176" s="21">
        <f>IF(AND(I176&lt;&gt;"",J176&lt;&gt;""),I176*J176,"")</f>
        <v/>
      </c>
      <c r="L176" s="22" t="n"/>
      <c r="M176" s="21">
        <f>IF(AND(K176&lt;&gt;"",L176&lt;&gt;""),K176*L176,"")</f>
        <v/>
      </c>
      <c r="N176" s="21">
        <f>IF(AND(K176&lt;&gt;"",M176&lt;&gt;""),K176-M176,"")</f>
        <v/>
      </c>
      <c r="O176" s="18" t="n"/>
      <c r="P176" s="18" t="n"/>
      <c r="Q176" s="18" t="n"/>
      <c r="R176" s="18" t="n"/>
      <c r="S176" s="24">
        <f>IF(AND(J176&lt;&gt;"",R176&lt;&gt;""),(J176*Parametri!$B$19)/R176,"")</f>
        <v/>
      </c>
      <c r="T176" s="18" t="n"/>
      <c r="U176" s="25">
        <f>IF(D176&lt;&gt;"",D176-TODAY(),"")</f>
        <v/>
      </c>
      <c r="V176" s="26">
        <f>IF(U176="","",IF(U176&lt;0,"Scaduto",IF(U176&lt;=Parametri!$B$12,"In scadenza","OK")))</f>
        <v/>
      </c>
      <c r="W176" s="26">
        <f>IF(D176&lt;&gt;"",TEXT(D176,"mm/yyyy"),"")</f>
        <v/>
      </c>
      <c r="X176" s="26">
        <f>IF(D176="","","Q"&amp;INT((MONTH(D176)-1)/3)+1)</f>
        <v/>
      </c>
      <c r="Y176" s="25">
        <f>IF(D176&lt;&gt;"",YEAR(D176),"")</f>
        <v/>
      </c>
    </row>
    <row r="177" ht="18" customHeight="1">
      <c r="A177" s="18" t="n"/>
      <c r="B177" s="19" t="n"/>
      <c r="C177" s="19" t="n"/>
      <c r="D177" s="19" t="n"/>
      <c r="E177" s="18" t="n"/>
      <c r="F177" s="18" t="n"/>
      <c r="G177" s="18" t="n"/>
      <c r="H177" s="18" t="n"/>
      <c r="I177" s="18" t="n"/>
      <c r="J177" s="18" t="n"/>
      <c r="K177" s="21">
        <f>IF(AND(I177&lt;&gt;"",J177&lt;&gt;""),I177*J177,"")</f>
        <v/>
      </c>
      <c r="L177" s="22" t="n"/>
      <c r="M177" s="21">
        <f>IF(AND(K177&lt;&gt;"",L177&lt;&gt;""),K177*L177,"")</f>
        <v/>
      </c>
      <c r="N177" s="21">
        <f>IF(AND(K177&lt;&gt;"",M177&lt;&gt;""),K177-M177,"")</f>
        <v/>
      </c>
      <c r="O177" s="18" t="n"/>
      <c r="P177" s="18" t="n"/>
      <c r="Q177" s="18" t="n"/>
      <c r="R177" s="18" t="n"/>
      <c r="S177" s="24">
        <f>IF(AND(J177&lt;&gt;"",R177&lt;&gt;""),(J177*Parametri!$B$19)/R177,"")</f>
        <v/>
      </c>
      <c r="T177" s="18" t="n"/>
      <c r="U177" s="25">
        <f>IF(D177&lt;&gt;"",D177-TODAY(),"")</f>
        <v/>
      </c>
      <c r="V177" s="26">
        <f>IF(U177="","",IF(U177&lt;0,"Scaduto",IF(U177&lt;=Parametri!$B$12,"In scadenza","OK")))</f>
        <v/>
      </c>
      <c r="W177" s="26">
        <f>IF(D177&lt;&gt;"",TEXT(D177,"mm/yyyy"),"")</f>
        <v/>
      </c>
      <c r="X177" s="26">
        <f>IF(D177="","","Q"&amp;INT((MONTH(D177)-1)/3)+1)</f>
        <v/>
      </c>
      <c r="Y177" s="25">
        <f>IF(D177&lt;&gt;"",YEAR(D177),"")</f>
        <v/>
      </c>
    </row>
    <row r="178" ht="18" customHeight="1">
      <c r="A178" s="18" t="n"/>
      <c r="B178" s="19" t="n"/>
      <c r="C178" s="19" t="n"/>
      <c r="D178" s="19" t="n"/>
      <c r="E178" s="18" t="n"/>
      <c r="F178" s="18" t="n"/>
      <c r="G178" s="18" t="n"/>
      <c r="H178" s="18" t="n"/>
      <c r="I178" s="18" t="n"/>
      <c r="J178" s="18" t="n"/>
      <c r="K178" s="21">
        <f>IF(AND(I178&lt;&gt;"",J178&lt;&gt;""),I178*J178,"")</f>
        <v/>
      </c>
      <c r="L178" s="22" t="n"/>
      <c r="M178" s="21">
        <f>IF(AND(K178&lt;&gt;"",L178&lt;&gt;""),K178*L178,"")</f>
        <v/>
      </c>
      <c r="N178" s="21">
        <f>IF(AND(K178&lt;&gt;"",M178&lt;&gt;""),K178-M178,"")</f>
        <v/>
      </c>
      <c r="O178" s="18" t="n"/>
      <c r="P178" s="18" t="n"/>
      <c r="Q178" s="18" t="n"/>
      <c r="R178" s="18" t="n"/>
      <c r="S178" s="24">
        <f>IF(AND(J178&lt;&gt;"",R178&lt;&gt;""),(J178*Parametri!$B$19)/R178,"")</f>
        <v/>
      </c>
      <c r="T178" s="18" t="n"/>
      <c r="U178" s="25">
        <f>IF(D178&lt;&gt;"",D178-TODAY(),"")</f>
        <v/>
      </c>
      <c r="V178" s="26">
        <f>IF(U178="","",IF(U178&lt;0,"Scaduto",IF(U178&lt;=Parametri!$B$12,"In scadenza","OK")))</f>
        <v/>
      </c>
      <c r="W178" s="26">
        <f>IF(D178&lt;&gt;"",TEXT(D178,"mm/yyyy"),"")</f>
        <v/>
      </c>
      <c r="X178" s="26">
        <f>IF(D178="","","Q"&amp;INT((MONTH(D178)-1)/3)+1)</f>
        <v/>
      </c>
      <c r="Y178" s="25">
        <f>IF(D178&lt;&gt;"",YEAR(D178),"")</f>
        <v/>
      </c>
    </row>
    <row r="179" ht="18" customHeight="1">
      <c r="A179" s="18" t="n"/>
      <c r="B179" s="19" t="n"/>
      <c r="C179" s="19" t="n"/>
      <c r="D179" s="19" t="n"/>
      <c r="E179" s="18" t="n"/>
      <c r="F179" s="18" t="n"/>
      <c r="G179" s="18" t="n"/>
      <c r="H179" s="18" t="n"/>
      <c r="I179" s="18" t="n"/>
      <c r="J179" s="18" t="n"/>
      <c r="K179" s="21">
        <f>IF(AND(I179&lt;&gt;"",J179&lt;&gt;""),I179*J179,"")</f>
        <v/>
      </c>
      <c r="L179" s="22" t="n"/>
      <c r="M179" s="21">
        <f>IF(AND(K179&lt;&gt;"",L179&lt;&gt;""),K179*L179,"")</f>
        <v/>
      </c>
      <c r="N179" s="21">
        <f>IF(AND(K179&lt;&gt;"",M179&lt;&gt;""),K179-M179,"")</f>
        <v/>
      </c>
      <c r="O179" s="18" t="n"/>
      <c r="P179" s="18" t="n"/>
      <c r="Q179" s="18" t="n"/>
      <c r="R179" s="18" t="n"/>
      <c r="S179" s="24">
        <f>IF(AND(J179&lt;&gt;"",R179&lt;&gt;""),(J179*Parametri!$B$19)/R179,"")</f>
        <v/>
      </c>
      <c r="T179" s="18" t="n"/>
      <c r="U179" s="25">
        <f>IF(D179&lt;&gt;"",D179-TODAY(),"")</f>
        <v/>
      </c>
      <c r="V179" s="26">
        <f>IF(U179="","",IF(U179&lt;0,"Scaduto",IF(U179&lt;=Parametri!$B$12,"In scadenza","OK")))</f>
        <v/>
      </c>
      <c r="W179" s="26">
        <f>IF(D179&lt;&gt;"",TEXT(D179,"mm/yyyy"),"")</f>
        <v/>
      </c>
      <c r="X179" s="26">
        <f>IF(D179="","","Q"&amp;INT((MONTH(D179)-1)/3)+1)</f>
        <v/>
      </c>
      <c r="Y179" s="25">
        <f>IF(D179&lt;&gt;"",YEAR(D179),"")</f>
        <v/>
      </c>
    </row>
    <row r="180" ht="18" customHeight="1">
      <c r="A180" s="18" t="n"/>
      <c r="B180" s="19" t="n"/>
      <c r="C180" s="19" t="n"/>
      <c r="D180" s="19" t="n"/>
      <c r="E180" s="18" t="n"/>
      <c r="F180" s="18" t="n"/>
      <c r="G180" s="18" t="n"/>
      <c r="H180" s="18" t="n"/>
      <c r="I180" s="18" t="n"/>
      <c r="J180" s="18" t="n"/>
      <c r="K180" s="21">
        <f>IF(AND(I180&lt;&gt;"",J180&lt;&gt;""),I180*J180,"")</f>
        <v/>
      </c>
      <c r="L180" s="22" t="n"/>
      <c r="M180" s="21">
        <f>IF(AND(K180&lt;&gt;"",L180&lt;&gt;""),K180*L180,"")</f>
        <v/>
      </c>
      <c r="N180" s="21">
        <f>IF(AND(K180&lt;&gt;"",M180&lt;&gt;""),K180-M180,"")</f>
        <v/>
      </c>
      <c r="O180" s="18" t="n"/>
      <c r="P180" s="18" t="n"/>
      <c r="Q180" s="18" t="n"/>
      <c r="R180" s="18" t="n"/>
      <c r="S180" s="24">
        <f>IF(AND(J180&lt;&gt;"",R180&lt;&gt;""),(J180*Parametri!$B$19)/R180,"")</f>
        <v/>
      </c>
      <c r="T180" s="18" t="n"/>
      <c r="U180" s="25">
        <f>IF(D180&lt;&gt;"",D180-TODAY(),"")</f>
        <v/>
      </c>
      <c r="V180" s="26">
        <f>IF(U180="","",IF(U180&lt;0,"Scaduto",IF(U180&lt;=Parametri!$B$12,"In scadenza","OK")))</f>
        <v/>
      </c>
      <c r="W180" s="26">
        <f>IF(D180&lt;&gt;"",TEXT(D180,"mm/yyyy"),"")</f>
        <v/>
      </c>
      <c r="X180" s="26">
        <f>IF(D180="","","Q"&amp;INT((MONTH(D180)-1)/3)+1)</f>
        <v/>
      </c>
      <c r="Y180" s="25">
        <f>IF(D180&lt;&gt;"",YEAR(D180),"")</f>
        <v/>
      </c>
    </row>
    <row r="181" ht="18" customHeight="1">
      <c r="A181" s="18" t="n"/>
      <c r="B181" s="19" t="n"/>
      <c r="C181" s="19" t="n"/>
      <c r="D181" s="19" t="n"/>
      <c r="E181" s="18" t="n"/>
      <c r="F181" s="18" t="n"/>
      <c r="G181" s="18" t="n"/>
      <c r="H181" s="18" t="n"/>
      <c r="I181" s="18" t="n"/>
      <c r="J181" s="18" t="n"/>
      <c r="K181" s="21">
        <f>IF(AND(I181&lt;&gt;"",J181&lt;&gt;""),I181*J181,"")</f>
        <v/>
      </c>
      <c r="L181" s="22" t="n"/>
      <c r="M181" s="21">
        <f>IF(AND(K181&lt;&gt;"",L181&lt;&gt;""),K181*L181,"")</f>
        <v/>
      </c>
      <c r="N181" s="21">
        <f>IF(AND(K181&lt;&gt;"",M181&lt;&gt;""),K181-M181,"")</f>
        <v/>
      </c>
      <c r="O181" s="18" t="n"/>
      <c r="P181" s="18" t="n"/>
      <c r="Q181" s="18" t="n"/>
      <c r="R181" s="18" t="n"/>
      <c r="S181" s="24">
        <f>IF(AND(J181&lt;&gt;"",R181&lt;&gt;""),(J181*Parametri!$B$19)/R181,"")</f>
        <v/>
      </c>
      <c r="T181" s="18" t="n"/>
      <c r="U181" s="25">
        <f>IF(D181&lt;&gt;"",D181-TODAY(),"")</f>
        <v/>
      </c>
      <c r="V181" s="26">
        <f>IF(U181="","",IF(U181&lt;0,"Scaduto",IF(U181&lt;=Parametri!$B$12,"In scadenza","OK")))</f>
        <v/>
      </c>
      <c r="W181" s="26">
        <f>IF(D181&lt;&gt;"",TEXT(D181,"mm/yyyy"),"")</f>
        <v/>
      </c>
      <c r="X181" s="26">
        <f>IF(D181="","","Q"&amp;INT((MONTH(D181)-1)/3)+1)</f>
        <v/>
      </c>
      <c r="Y181" s="25">
        <f>IF(D181&lt;&gt;"",YEAR(D181),"")</f>
        <v/>
      </c>
    </row>
    <row r="182" ht="18" customHeight="1">
      <c r="A182" s="18" t="n"/>
      <c r="B182" s="19" t="n"/>
      <c r="C182" s="19" t="n"/>
      <c r="D182" s="19" t="n"/>
      <c r="E182" s="18" t="n"/>
      <c r="F182" s="18" t="n"/>
      <c r="G182" s="18" t="n"/>
      <c r="H182" s="18" t="n"/>
      <c r="I182" s="18" t="n"/>
      <c r="J182" s="18" t="n"/>
      <c r="K182" s="21">
        <f>IF(AND(I182&lt;&gt;"",J182&lt;&gt;""),I182*J182,"")</f>
        <v/>
      </c>
      <c r="L182" s="22" t="n"/>
      <c r="M182" s="21">
        <f>IF(AND(K182&lt;&gt;"",L182&lt;&gt;""),K182*L182,"")</f>
        <v/>
      </c>
      <c r="N182" s="21">
        <f>IF(AND(K182&lt;&gt;"",M182&lt;&gt;""),K182-M182,"")</f>
        <v/>
      </c>
      <c r="O182" s="18" t="n"/>
      <c r="P182" s="18" t="n"/>
      <c r="Q182" s="18" t="n"/>
      <c r="R182" s="18" t="n"/>
      <c r="S182" s="24">
        <f>IF(AND(J182&lt;&gt;"",R182&lt;&gt;""),(J182*Parametri!$B$19)/R182,"")</f>
        <v/>
      </c>
      <c r="T182" s="18" t="n"/>
      <c r="U182" s="25">
        <f>IF(D182&lt;&gt;"",D182-TODAY(),"")</f>
        <v/>
      </c>
      <c r="V182" s="26">
        <f>IF(U182="","",IF(U182&lt;0,"Scaduto",IF(U182&lt;=Parametri!$B$12,"In scadenza","OK")))</f>
        <v/>
      </c>
      <c r="W182" s="26">
        <f>IF(D182&lt;&gt;"",TEXT(D182,"mm/yyyy"),"")</f>
        <v/>
      </c>
      <c r="X182" s="26">
        <f>IF(D182="","","Q"&amp;INT((MONTH(D182)-1)/3)+1)</f>
        <v/>
      </c>
      <c r="Y182" s="25">
        <f>IF(D182&lt;&gt;"",YEAR(D182),"")</f>
        <v/>
      </c>
    </row>
    <row r="183" ht="18" customHeight="1">
      <c r="A183" s="18" t="n"/>
      <c r="B183" s="19" t="n"/>
      <c r="C183" s="19" t="n"/>
      <c r="D183" s="19" t="n"/>
      <c r="E183" s="18" t="n"/>
      <c r="F183" s="18" t="n"/>
      <c r="G183" s="18" t="n"/>
      <c r="H183" s="18" t="n"/>
      <c r="I183" s="18" t="n"/>
      <c r="J183" s="18" t="n"/>
      <c r="K183" s="21">
        <f>IF(AND(I183&lt;&gt;"",J183&lt;&gt;""),I183*J183,"")</f>
        <v/>
      </c>
      <c r="L183" s="22" t="n"/>
      <c r="M183" s="21">
        <f>IF(AND(K183&lt;&gt;"",L183&lt;&gt;""),K183*L183,"")</f>
        <v/>
      </c>
      <c r="N183" s="21">
        <f>IF(AND(K183&lt;&gt;"",M183&lt;&gt;""),K183-M183,"")</f>
        <v/>
      </c>
      <c r="O183" s="18" t="n"/>
      <c r="P183" s="18" t="n"/>
      <c r="Q183" s="18" t="n"/>
      <c r="R183" s="18" t="n"/>
      <c r="S183" s="24">
        <f>IF(AND(J183&lt;&gt;"",R183&lt;&gt;""),(J183*Parametri!$B$19)/R183,"")</f>
        <v/>
      </c>
      <c r="T183" s="18" t="n"/>
      <c r="U183" s="25">
        <f>IF(D183&lt;&gt;"",D183-TODAY(),"")</f>
        <v/>
      </c>
      <c r="V183" s="26">
        <f>IF(U183="","",IF(U183&lt;0,"Scaduto",IF(U183&lt;=Parametri!$B$12,"In scadenza","OK")))</f>
        <v/>
      </c>
      <c r="W183" s="26">
        <f>IF(D183&lt;&gt;"",TEXT(D183,"mm/yyyy"),"")</f>
        <v/>
      </c>
      <c r="X183" s="26">
        <f>IF(D183="","","Q"&amp;INT((MONTH(D183)-1)/3)+1)</f>
        <v/>
      </c>
      <c r="Y183" s="25">
        <f>IF(D183&lt;&gt;"",YEAR(D183),"")</f>
        <v/>
      </c>
    </row>
    <row r="184" ht="18" customHeight="1">
      <c r="A184" s="18" t="n"/>
      <c r="B184" s="19" t="n"/>
      <c r="C184" s="19" t="n"/>
      <c r="D184" s="19" t="n"/>
      <c r="E184" s="18" t="n"/>
      <c r="F184" s="18" t="n"/>
      <c r="G184" s="18" t="n"/>
      <c r="H184" s="18" t="n"/>
      <c r="I184" s="18" t="n"/>
      <c r="J184" s="18" t="n"/>
      <c r="K184" s="21">
        <f>IF(AND(I184&lt;&gt;"",J184&lt;&gt;""),I184*J184,"")</f>
        <v/>
      </c>
      <c r="L184" s="22" t="n"/>
      <c r="M184" s="21">
        <f>IF(AND(K184&lt;&gt;"",L184&lt;&gt;""),K184*L184,"")</f>
        <v/>
      </c>
      <c r="N184" s="21">
        <f>IF(AND(K184&lt;&gt;"",M184&lt;&gt;""),K184-M184,"")</f>
        <v/>
      </c>
      <c r="O184" s="18" t="n"/>
      <c r="P184" s="18" t="n"/>
      <c r="Q184" s="18" t="n"/>
      <c r="R184" s="18" t="n"/>
      <c r="S184" s="24">
        <f>IF(AND(J184&lt;&gt;"",R184&lt;&gt;""),(J184*Parametri!$B$19)/R184,"")</f>
        <v/>
      </c>
      <c r="T184" s="18" t="n"/>
      <c r="U184" s="25">
        <f>IF(D184&lt;&gt;"",D184-TODAY(),"")</f>
        <v/>
      </c>
      <c r="V184" s="26">
        <f>IF(U184="","",IF(U184&lt;0,"Scaduto",IF(U184&lt;=Parametri!$B$12,"In scadenza","OK")))</f>
        <v/>
      </c>
      <c r="W184" s="26">
        <f>IF(D184&lt;&gt;"",TEXT(D184,"mm/yyyy"),"")</f>
        <v/>
      </c>
      <c r="X184" s="26">
        <f>IF(D184="","","Q"&amp;INT((MONTH(D184)-1)/3)+1)</f>
        <v/>
      </c>
      <c r="Y184" s="25">
        <f>IF(D184&lt;&gt;"",YEAR(D184),"")</f>
        <v/>
      </c>
    </row>
    <row r="185" ht="18" customHeight="1">
      <c r="A185" s="18" t="n"/>
      <c r="B185" s="19" t="n"/>
      <c r="C185" s="19" t="n"/>
      <c r="D185" s="19" t="n"/>
      <c r="E185" s="18" t="n"/>
      <c r="F185" s="18" t="n"/>
      <c r="G185" s="18" t="n"/>
      <c r="H185" s="18" t="n"/>
      <c r="I185" s="18" t="n"/>
      <c r="J185" s="18" t="n"/>
      <c r="K185" s="21">
        <f>IF(AND(I185&lt;&gt;"",J185&lt;&gt;""),I185*J185,"")</f>
        <v/>
      </c>
      <c r="L185" s="22" t="n"/>
      <c r="M185" s="21">
        <f>IF(AND(K185&lt;&gt;"",L185&lt;&gt;""),K185*L185,"")</f>
        <v/>
      </c>
      <c r="N185" s="21">
        <f>IF(AND(K185&lt;&gt;"",M185&lt;&gt;""),K185-M185,"")</f>
        <v/>
      </c>
      <c r="O185" s="18" t="n"/>
      <c r="P185" s="18" t="n"/>
      <c r="Q185" s="18" t="n"/>
      <c r="R185" s="18" t="n"/>
      <c r="S185" s="24">
        <f>IF(AND(J185&lt;&gt;"",R185&lt;&gt;""),(J185*Parametri!$B$19)/R185,"")</f>
        <v/>
      </c>
      <c r="T185" s="18" t="n"/>
      <c r="U185" s="25">
        <f>IF(D185&lt;&gt;"",D185-TODAY(),"")</f>
        <v/>
      </c>
      <c r="V185" s="26">
        <f>IF(U185="","",IF(U185&lt;0,"Scaduto",IF(U185&lt;=Parametri!$B$12,"In scadenza","OK")))</f>
        <v/>
      </c>
      <c r="W185" s="26">
        <f>IF(D185&lt;&gt;"",TEXT(D185,"mm/yyyy"),"")</f>
        <v/>
      </c>
      <c r="X185" s="26">
        <f>IF(D185="","","Q"&amp;INT((MONTH(D185)-1)/3)+1)</f>
        <v/>
      </c>
      <c r="Y185" s="25">
        <f>IF(D185&lt;&gt;"",YEAR(D185),"")</f>
        <v/>
      </c>
    </row>
    <row r="186" ht="18" customHeight="1">
      <c r="A186" s="18" t="n"/>
      <c r="B186" s="19" t="n"/>
      <c r="C186" s="19" t="n"/>
      <c r="D186" s="19" t="n"/>
      <c r="E186" s="18" t="n"/>
      <c r="F186" s="18" t="n"/>
      <c r="G186" s="18" t="n"/>
      <c r="H186" s="18" t="n"/>
      <c r="I186" s="18" t="n"/>
      <c r="J186" s="18" t="n"/>
      <c r="K186" s="21">
        <f>IF(AND(I186&lt;&gt;"",J186&lt;&gt;""),I186*J186,"")</f>
        <v/>
      </c>
      <c r="L186" s="22" t="n"/>
      <c r="M186" s="21">
        <f>IF(AND(K186&lt;&gt;"",L186&lt;&gt;""),K186*L186,"")</f>
        <v/>
      </c>
      <c r="N186" s="21">
        <f>IF(AND(K186&lt;&gt;"",M186&lt;&gt;""),K186-M186,"")</f>
        <v/>
      </c>
      <c r="O186" s="18" t="n"/>
      <c r="P186" s="18" t="n"/>
      <c r="Q186" s="18" t="n"/>
      <c r="R186" s="18" t="n"/>
      <c r="S186" s="24">
        <f>IF(AND(J186&lt;&gt;"",R186&lt;&gt;""),(J186*Parametri!$B$19)/R186,"")</f>
        <v/>
      </c>
      <c r="T186" s="18" t="n"/>
      <c r="U186" s="25">
        <f>IF(D186&lt;&gt;"",D186-TODAY(),"")</f>
        <v/>
      </c>
      <c r="V186" s="26">
        <f>IF(U186="","",IF(U186&lt;0,"Scaduto",IF(U186&lt;=Parametri!$B$12,"In scadenza","OK")))</f>
        <v/>
      </c>
      <c r="W186" s="26">
        <f>IF(D186&lt;&gt;"",TEXT(D186,"mm/yyyy"),"")</f>
        <v/>
      </c>
      <c r="X186" s="26">
        <f>IF(D186="","","Q"&amp;INT((MONTH(D186)-1)/3)+1)</f>
        <v/>
      </c>
      <c r="Y186" s="25">
        <f>IF(D186&lt;&gt;"",YEAR(D186),"")</f>
        <v/>
      </c>
    </row>
    <row r="187" ht="18" customHeight="1">
      <c r="A187" s="18" t="n"/>
      <c r="B187" s="19" t="n"/>
      <c r="C187" s="19" t="n"/>
      <c r="D187" s="19" t="n"/>
      <c r="E187" s="18" t="n"/>
      <c r="F187" s="18" t="n"/>
      <c r="G187" s="18" t="n"/>
      <c r="H187" s="18" t="n"/>
      <c r="I187" s="18" t="n"/>
      <c r="J187" s="18" t="n"/>
      <c r="K187" s="21">
        <f>IF(AND(I187&lt;&gt;"",J187&lt;&gt;""),I187*J187,"")</f>
        <v/>
      </c>
      <c r="L187" s="22" t="n"/>
      <c r="M187" s="21">
        <f>IF(AND(K187&lt;&gt;"",L187&lt;&gt;""),K187*L187,"")</f>
        <v/>
      </c>
      <c r="N187" s="21">
        <f>IF(AND(K187&lt;&gt;"",M187&lt;&gt;""),K187-M187,"")</f>
        <v/>
      </c>
      <c r="O187" s="18" t="n"/>
      <c r="P187" s="18" t="n"/>
      <c r="Q187" s="18" t="n"/>
      <c r="R187" s="18" t="n"/>
      <c r="S187" s="24">
        <f>IF(AND(J187&lt;&gt;"",R187&lt;&gt;""),(J187*Parametri!$B$19)/R187,"")</f>
        <v/>
      </c>
      <c r="T187" s="18" t="n"/>
      <c r="U187" s="25">
        <f>IF(D187&lt;&gt;"",D187-TODAY(),"")</f>
        <v/>
      </c>
      <c r="V187" s="26">
        <f>IF(U187="","",IF(U187&lt;0,"Scaduto",IF(U187&lt;=Parametri!$B$12,"In scadenza","OK")))</f>
        <v/>
      </c>
      <c r="W187" s="26">
        <f>IF(D187&lt;&gt;"",TEXT(D187,"mm/yyyy"),"")</f>
        <v/>
      </c>
      <c r="X187" s="26">
        <f>IF(D187="","","Q"&amp;INT((MONTH(D187)-1)/3)+1)</f>
        <v/>
      </c>
      <c r="Y187" s="25">
        <f>IF(D187&lt;&gt;"",YEAR(D187),"")</f>
        <v/>
      </c>
    </row>
    <row r="188" ht="18" customHeight="1">
      <c r="A188" s="18" t="n"/>
      <c r="B188" s="19" t="n"/>
      <c r="C188" s="19" t="n"/>
      <c r="D188" s="19" t="n"/>
      <c r="E188" s="18" t="n"/>
      <c r="F188" s="18" t="n"/>
      <c r="G188" s="18" t="n"/>
      <c r="H188" s="18" t="n"/>
      <c r="I188" s="18" t="n"/>
      <c r="J188" s="18" t="n"/>
      <c r="K188" s="21">
        <f>IF(AND(I188&lt;&gt;"",J188&lt;&gt;""),I188*J188,"")</f>
        <v/>
      </c>
      <c r="L188" s="22" t="n"/>
      <c r="M188" s="21">
        <f>IF(AND(K188&lt;&gt;"",L188&lt;&gt;""),K188*L188,"")</f>
        <v/>
      </c>
      <c r="N188" s="21">
        <f>IF(AND(K188&lt;&gt;"",M188&lt;&gt;""),K188-M188,"")</f>
        <v/>
      </c>
      <c r="O188" s="18" t="n"/>
      <c r="P188" s="18" t="n"/>
      <c r="Q188" s="18" t="n"/>
      <c r="R188" s="18" t="n"/>
      <c r="S188" s="24">
        <f>IF(AND(J188&lt;&gt;"",R188&lt;&gt;""),(J188*Parametri!$B$19)/R188,"")</f>
        <v/>
      </c>
      <c r="T188" s="18" t="n"/>
      <c r="U188" s="25">
        <f>IF(D188&lt;&gt;"",D188-TODAY(),"")</f>
        <v/>
      </c>
      <c r="V188" s="26">
        <f>IF(U188="","",IF(U188&lt;0,"Scaduto",IF(U188&lt;=Parametri!$B$12,"In scadenza","OK")))</f>
        <v/>
      </c>
      <c r="W188" s="26">
        <f>IF(D188&lt;&gt;"",TEXT(D188,"mm/yyyy"),"")</f>
        <v/>
      </c>
      <c r="X188" s="26">
        <f>IF(D188="","","Q"&amp;INT((MONTH(D188)-1)/3)+1)</f>
        <v/>
      </c>
      <c r="Y188" s="25">
        <f>IF(D188&lt;&gt;"",YEAR(D188),"")</f>
        <v/>
      </c>
    </row>
    <row r="189" ht="18" customHeight="1">
      <c r="A189" s="18" t="n"/>
      <c r="B189" s="19" t="n"/>
      <c r="C189" s="19" t="n"/>
      <c r="D189" s="19" t="n"/>
      <c r="E189" s="18" t="n"/>
      <c r="F189" s="18" t="n"/>
      <c r="G189" s="18" t="n"/>
      <c r="H189" s="18" t="n"/>
      <c r="I189" s="18" t="n"/>
      <c r="J189" s="18" t="n"/>
      <c r="K189" s="21">
        <f>IF(AND(I189&lt;&gt;"",J189&lt;&gt;""),I189*J189,"")</f>
        <v/>
      </c>
      <c r="L189" s="22" t="n"/>
      <c r="M189" s="21">
        <f>IF(AND(K189&lt;&gt;"",L189&lt;&gt;""),K189*L189,"")</f>
        <v/>
      </c>
      <c r="N189" s="21">
        <f>IF(AND(K189&lt;&gt;"",M189&lt;&gt;""),K189-M189,"")</f>
        <v/>
      </c>
      <c r="O189" s="18" t="n"/>
      <c r="P189" s="18" t="n"/>
      <c r="Q189" s="18" t="n"/>
      <c r="R189" s="18" t="n"/>
      <c r="S189" s="24">
        <f>IF(AND(J189&lt;&gt;"",R189&lt;&gt;""),(J189*Parametri!$B$19)/R189,"")</f>
        <v/>
      </c>
      <c r="T189" s="18" t="n"/>
      <c r="U189" s="25">
        <f>IF(D189&lt;&gt;"",D189-TODAY(),"")</f>
        <v/>
      </c>
      <c r="V189" s="26">
        <f>IF(U189="","",IF(U189&lt;0,"Scaduto",IF(U189&lt;=Parametri!$B$12,"In scadenza","OK")))</f>
        <v/>
      </c>
      <c r="W189" s="26">
        <f>IF(D189&lt;&gt;"",TEXT(D189,"mm/yyyy"),"")</f>
        <v/>
      </c>
      <c r="X189" s="26">
        <f>IF(D189="","","Q"&amp;INT((MONTH(D189)-1)/3)+1)</f>
        <v/>
      </c>
      <c r="Y189" s="25">
        <f>IF(D189&lt;&gt;"",YEAR(D189),"")</f>
        <v/>
      </c>
    </row>
    <row r="190" ht="18" customHeight="1">
      <c r="A190" s="18" t="n"/>
      <c r="B190" s="19" t="n"/>
      <c r="C190" s="19" t="n"/>
      <c r="D190" s="19" t="n"/>
      <c r="E190" s="18" t="n"/>
      <c r="F190" s="18" t="n"/>
      <c r="G190" s="18" t="n"/>
      <c r="H190" s="18" t="n"/>
      <c r="I190" s="18" t="n"/>
      <c r="J190" s="18" t="n"/>
      <c r="K190" s="21">
        <f>IF(AND(I190&lt;&gt;"",J190&lt;&gt;""),I190*J190,"")</f>
        <v/>
      </c>
      <c r="L190" s="22" t="n"/>
      <c r="M190" s="21">
        <f>IF(AND(K190&lt;&gt;"",L190&lt;&gt;""),K190*L190,"")</f>
        <v/>
      </c>
      <c r="N190" s="21">
        <f>IF(AND(K190&lt;&gt;"",M190&lt;&gt;""),K190-M190,"")</f>
        <v/>
      </c>
      <c r="O190" s="18" t="n"/>
      <c r="P190" s="18" t="n"/>
      <c r="Q190" s="18" t="n"/>
      <c r="R190" s="18" t="n"/>
      <c r="S190" s="24">
        <f>IF(AND(J190&lt;&gt;"",R190&lt;&gt;""),(J190*Parametri!$B$19)/R190,"")</f>
        <v/>
      </c>
      <c r="T190" s="18" t="n"/>
      <c r="U190" s="25">
        <f>IF(D190&lt;&gt;"",D190-TODAY(),"")</f>
        <v/>
      </c>
      <c r="V190" s="26">
        <f>IF(U190="","",IF(U190&lt;0,"Scaduto",IF(U190&lt;=Parametri!$B$12,"In scadenza","OK")))</f>
        <v/>
      </c>
      <c r="W190" s="26">
        <f>IF(D190&lt;&gt;"",TEXT(D190,"mm/yyyy"),"")</f>
        <v/>
      </c>
      <c r="X190" s="26">
        <f>IF(D190="","","Q"&amp;INT((MONTH(D190)-1)/3)+1)</f>
        <v/>
      </c>
      <c r="Y190" s="25">
        <f>IF(D190&lt;&gt;"",YEAR(D190),"")</f>
        <v/>
      </c>
    </row>
    <row r="191" ht="18" customHeight="1">
      <c r="A191" s="18" t="n"/>
      <c r="B191" s="19" t="n"/>
      <c r="C191" s="19" t="n"/>
      <c r="D191" s="19" t="n"/>
      <c r="E191" s="18" t="n"/>
      <c r="F191" s="18" t="n"/>
      <c r="G191" s="18" t="n"/>
      <c r="H191" s="18" t="n"/>
      <c r="I191" s="18" t="n"/>
      <c r="J191" s="18" t="n"/>
      <c r="K191" s="21">
        <f>IF(AND(I191&lt;&gt;"",J191&lt;&gt;""),I191*J191,"")</f>
        <v/>
      </c>
      <c r="L191" s="22" t="n"/>
      <c r="M191" s="21">
        <f>IF(AND(K191&lt;&gt;"",L191&lt;&gt;""),K191*L191,"")</f>
        <v/>
      </c>
      <c r="N191" s="21">
        <f>IF(AND(K191&lt;&gt;"",M191&lt;&gt;""),K191-M191,"")</f>
        <v/>
      </c>
      <c r="O191" s="18" t="n"/>
      <c r="P191" s="18" t="n"/>
      <c r="Q191" s="18" t="n"/>
      <c r="R191" s="18" t="n"/>
      <c r="S191" s="24">
        <f>IF(AND(J191&lt;&gt;"",R191&lt;&gt;""),(J191*Parametri!$B$19)/R191,"")</f>
        <v/>
      </c>
      <c r="T191" s="18" t="n"/>
      <c r="U191" s="25">
        <f>IF(D191&lt;&gt;"",D191-TODAY(),"")</f>
        <v/>
      </c>
      <c r="V191" s="26">
        <f>IF(U191="","",IF(U191&lt;0,"Scaduto",IF(U191&lt;=Parametri!$B$12,"In scadenza","OK")))</f>
        <v/>
      </c>
      <c r="W191" s="26">
        <f>IF(D191&lt;&gt;"",TEXT(D191,"mm/yyyy"),"")</f>
        <v/>
      </c>
      <c r="X191" s="26">
        <f>IF(D191="","","Q"&amp;INT((MONTH(D191)-1)/3)+1)</f>
        <v/>
      </c>
      <c r="Y191" s="25">
        <f>IF(D191&lt;&gt;"",YEAR(D191),"")</f>
        <v/>
      </c>
    </row>
    <row r="192" ht="18" customHeight="1">
      <c r="A192" s="18" t="n"/>
      <c r="B192" s="19" t="n"/>
      <c r="C192" s="19" t="n"/>
      <c r="D192" s="19" t="n"/>
      <c r="E192" s="18" t="n"/>
      <c r="F192" s="18" t="n"/>
      <c r="G192" s="18" t="n"/>
      <c r="H192" s="18" t="n"/>
      <c r="I192" s="18" t="n"/>
      <c r="J192" s="18" t="n"/>
      <c r="K192" s="21">
        <f>IF(AND(I192&lt;&gt;"",J192&lt;&gt;""),I192*J192,"")</f>
        <v/>
      </c>
      <c r="L192" s="22" t="n"/>
      <c r="M192" s="21">
        <f>IF(AND(K192&lt;&gt;"",L192&lt;&gt;""),K192*L192,"")</f>
        <v/>
      </c>
      <c r="N192" s="21">
        <f>IF(AND(K192&lt;&gt;"",M192&lt;&gt;""),K192-M192,"")</f>
        <v/>
      </c>
      <c r="O192" s="18" t="n"/>
      <c r="P192" s="18" t="n"/>
      <c r="Q192" s="18" t="n"/>
      <c r="R192" s="18" t="n"/>
      <c r="S192" s="24">
        <f>IF(AND(J192&lt;&gt;"",R192&lt;&gt;""),(J192*Parametri!$B$19)/R192,"")</f>
        <v/>
      </c>
      <c r="T192" s="18" t="n"/>
      <c r="U192" s="25">
        <f>IF(D192&lt;&gt;"",D192-TODAY(),"")</f>
        <v/>
      </c>
      <c r="V192" s="26">
        <f>IF(U192="","",IF(U192&lt;0,"Scaduto",IF(U192&lt;=Parametri!$B$12,"In scadenza","OK")))</f>
        <v/>
      </c>
      <c r="W192" s="26">
        <f>IF(D192&lt;&gt;"",TEXT(D192,"mm/yyyy"),"")</f>
        <v/>
      </c>
      <c r="X192" s="26">
        <f>IF(D192="","","Q"&amp;INT((MONTH(D192)-1)/3)+1)</f>
        <v/>
      </c>
      <c r="Y192" s="25">
        <f>IF(D192&lt;&gt;"",YEAR(D192),"")</f>
        <v/>
      </c>
    </row>
    <row r="193" ht="18" customHeight="1">
      <c r="A193" s="18" t="n"/>
      <c r="B193" s="19" t="n"/>
      <c r="C193" s="19" t="n"/>
      <c r="D193" s="19" t="n"/>
      <c r="E193" s="18" t="n"/>
      <c r="F193" s="18" t="n"/>
      <c r="G193" s="18" t="n"/>
      <c r="H193" s="18" t="n"/>
      <c r="I193" s="18" t="n"/>
      <c r="J193" s="18" t="n"/>
      <c r="K193" s="21">
        <f>IF(AND(I193&lt;&gt;"",J193&lt;&gt;""),I193*J193,"")</f>
        <v/>
      </c>
      <c r="L193" s="22" t="n"/>
      <c r="M193" s="21">
        <f>IF(AND(K193&lt;&gt;"",L193&lt;&gt;""),K193*L193,"")</f>
        <v/>
      </c>
      <c r="N193" s="21">
        <f>IF(AND(K193&lt;&gt;"",M193&lt;&gt;""),K193-M193,"")</f>
        <v/>
      </c>
      <c r="O193" s="18" t="n"/>
      <c r="P193" s="18" t="n"/>
      <c r="Q193" s="18" t="n"/>
      <c r="R193" s="18" t="n"/>
      <c r="S193" s="24">
        <f>IF(AND(J193&lt;&gt;"",R193&lt;&gt;""),(J193*Parametri!$B$19)/R193,"")</f>
        <v/>
      </c>
      <c r="T193" s="18" t="n"/>
      <c r="U193" s="25">
        <f>IF(D193&lt;&gt;"",D193-TODAY(),"")</f>
        <v/>
      </c>
      <c r="V193" s="26">
        <f>IF(U193="","",IF(U193&lt;0,"Scaduto",IF(U193&lt;=Parametri!$B$12,"In scadenza","OK")))</f>
        <v/>
      </c>
      <c r="W193" s="26">
        <f>IF(D193&lt;&gt;"",TEXT(D193,"mm/yyyy"),"")</f>
        <v/>
      </c>
      <c r="X193" s="26">
        <f>IF(D193="","","Q"&amp;INT((MONTH(D193)-1)/3)+1)</f>
        <v/>
      </c>
      <c r="Y193" s="25">
        <f>IF(D193&lt;&gt;"",YEAR(D193),"")</f>
        <v/>
      </c>
    </row>
    <row r="194" ht="18" customHeight="1">
      <c r="A194" s="18" t="n"/>
      <c r="B194" s="19" t="n"/>
      <c r="C194" s="19" t="n"/>
      <c r="D194" s="19" t="n"/>
      <c r="E194" s="18" t="n"/>
      <c r="F194" s="18" t="n"/>
      <c r="G194" s="18" t="n"/>
      <c r="H194" s="18" t="n"/>
      <c r="I194" s="18" t="n"/>
      <c r="J194" s="18" t="n"/>
      <c r="K194" s="21">
        <f>IF(AND(I194&lt;&gt;"",J194&lt;&gt;""),I194*J194,"")</f>
        <v/>
      </c>
      <c r="L194" s="22" t="n"/>
      <c r="M194" s="21">
        <f>IF(AND(K194&lt;&gt;"",L194&lt;&gt;""),K194*L194,"")</f>
        <v/>
      </c>
      <c r="N194" s="21">
        <f>IF(AND(K194&lt;&gt;"",M194&lt;&gt;""),K194-M194,"")</f>
        <v/>
      </c>
      <c r="O194" s="18" t="n"/>
      <c r="P194" s="18" t="n"/>
      <c r="Q194" s="18" t="n"/>
      <c r="R194" s="18" t="n"/>
      <c r="S194" s="24">
        <f>IF(AND(J194&lt;&gt;"",R194&lt;&gt;""),(J194*Parametri!$B$19)/R194,"")</f>
        <v/>
      </c>
      <c r="T194" s="18" t="n"/>
      <c r="U194" s="25">
        <f>IF(D194&lt;&gt;"",D194-TODAY(),"")</f>
        <v/>
      </c>
      <c r="V194" s="26">
        <f>IF(U194="","",IF(U194&lt;0,"Scaduto",IF(U194&lt;=Parametri!$B$12,"In scadenza","OK")))</f>
        <v/>
      </c>
      <c r="W194" s="26">
        <f>IF(D194&lt;&gt;"",TEXT(D194,"mm/yyyy"),"")</f>
        <v/>
      </c>
      <c r="X194" s="26">
        <f>IF(D194="","","Q"&amp;INT((MONTH(D194)-1)/3)+1)</f>
        <v/>
      </c>
      <c r="Y194" s="25">
        <f>IF(D194&lt;&gt;"",YEAR(D194),"")</f>
        <v/>
      </c>
    </row>
    <row r="195" ht="18" customHeight="1">
      <c r="A195" s="18" t="n"/>
      <c r="B195" s="19" t="n"/>
      <c r="C195" s="19" t="n"/>
      <c r="D195" s="19" t="n"/>
      <c r="E195" s="18" t="n"/>
      <c r="F195" s="18" t="n"/>
      <c r="G195" s="18" t="n"/>
      <c r="H195" s="18" t="n"/>
      <c r="I195" s="18" t="n"/>
      <c r="J195" s="18" t="n"/>
      <c r="K195" s="21">
        <f>IF(AND(I195&lt;&gt;"",J195&lt;&gt;""),I195*J195,"")</f>
        <v/>
      </c>
      <c r="L195" s="22" t="n"/>
      <c r="M195" s="21">
        <f>IF(AND(K195&lt;&gt;"",L195&lt;&gt;""),K195*L195,"")</f>
        <v/>
      </c>
      <c r="N195" s="21">
        <f>IF(AND(K195&lt;&gt;"",M195&lt;&gt;""),K195-M195,"")</f>
        <v/>
      </c>
      <c r="O195" s="18" t="n"/>
      <c r="P195" s="18" t="n"/>
      <c r="Q195" s="18" t="n"/>
      <c r="R195" s="18" t="n"/>
      <c r="S195" s="24">
        <f>IF(AND(J195&lt;&gt;"",R195&lt;&gt;""),(J195*Parametri!$B$19)/R195,"")</f>
        <v/>
      </c>
      <c r="T195" s="18" t="n"/>
      <c r="U195" s="25">
        <f>IF(D195&lt;&gt;"",D195-TODAY(),"")</f>
        <v/>
      </c>
      <c r="V195" s="26">
        <f>IF(U195="","",IF(U195&lt;0,"Scaduto",IF(U195&lt;=Parametri!$B$12,"In scadenza","OK")))</f>
        <v/>
      </c>
      <c r="W195" s="26">
        <f>IF(D195&lt;&gt;"",TEXT(D195,"mm/yyyy"),"")</f>
        <v/>
      </c>
      <c r="X195" s="26">
        <f>IF(D195="","","Q"&amp;INT((MONTH(D195)-1)/3)+1)</f>
        <v/>
      </c>
      <c r="Y195" s="25">
        <f>IF(D195&lt;&gt;"",YEAR(D195),"")</f>
        <v/>
      </c>
    </row>
    <row r="196" ht="18" customHeight="1">
      <c r="A196" s="18" t="n"/>
      <c r="B196" s="19" t="n"/>
      <c r="C196" s="19" t="n"/>
      <c r="D196" s="19" t="n"/>
      <c r="E196" s="18" t="n"/>
      <c r="F196" s="18" t="n"/>
      <c r="G196" s="18" t="n"/>
      <c r="H196" s="18" t="n"/>
      <c r="I196" s="18" t="n"/>
      <c r="J196" s="18" t="n"/>
      <c r="K196" s="21">
        <f>IF(AND(I196&lt;&gt;"",J196&lt;&gt;""),I196*J196,"")</f>
        <v/>
      </c>
      <c r="L196" s="22" t="n"/>
      <c r="M196" s="21">
        <f>IF(AND(K196&lt;&gt;"",L196&lt;&gt;""),K196*L196,"")</f>
        <v/>
      </c>
      <c r="N196" s="21">
        <f>IF(AND(K196&lt;&gt;"",M196&lt;&gt;""),K196-M196,"")</f>
        <v/>
      </c>
      <c r="O196" s="18" t="n"/>
      <c r="P196" s="18" t="n"/>
      <c r="Q196" s="18" t="n"/>
      <c r="R196" s="18" t="n"/>
      <c r="S196" s="24">
        <f>IF(AND(J196&lt;&gt;"",R196&lt;&gt;""),(J196*Parametri!$B$19)/R196,"")</f>
        <v/>
      </c>
      <c r="T196" s="18" t="n"/>
      <c r="U196" s="25">
        <f>IF(D196&lt;&gt;"",D196-TODAY(),"")</f>
        <v/>
      </c>
      <c r="V196" s="26">
        <f>IF(U196="","",IF(U196&lt;0,"Scaduto",IF(U196&lt;=Parametri!$B$12,"In scadenza","OK")))</f>
        <v/>
      </c>
      <c r="W196" s="26">
        <f>IF(D196&lt;&gt;"",TEXT(D196,"mm/yyyy"),"")</f>
        <v/>
      </c>
      <c r="X196" s="26">
        <f>IF(D196="","","Q"&amp;INT((MONTH(D196)-1)/3)+1)</f>
        <v/>
      </c>
      <c r="Y196" s="25">
        <f>IF(D196&lt;&gt;"",YEAR(D196),"")</f>
        <v/>
      </c>
    </row>
    <row r="197" ht="18" customHeight="1">
      <c r="A197" s="18" t="n"/>
      <c r="B197" s="19" t="n"/>
      <c r="C197" s="19" t="n"/>
      <c r="D197" s="19" t="n"/>
      <c r="E197" s="18" t="n"/>
      <c r="F197" s="18" t="n"/>
      <c r="G197" s="18" t="n"/>
      <c r="H197" s="18" t="n"/>
      <c r="I197" s="18" t="n"/>
      <c r="J197" s="18" t="n"/>
      <c r="K197" s="21">
        <f>IF(AND(I197&lt;&gt;"",J197&lt;&gt;""),I197*J197,"")</f>
        <v/>
      </c>
      <c r="L197" s="22" t="n"/>
      <c r="M197" s="21">
        <f>IF(AND(K197&lt;&gt;"",L197&lt;&gt;""),K197*L197,"")</f>
        <v/>
      </c>
      <c r="N197" s="21">
        <f>IF(AND(K197&lt;&gt;"",M197&lt;&gt;""),K197-M197,"")</f>
        <v/>
      </c>
      <c r="O197" s="18" t="n"/>
      <c r="P197" s="18" t="n"/>
      <c r="Q197" s="18" t="n"/>
      <c r="R197" s="18" t="n"/>
      <c r="S197" s="24">
        <f>IF(AND(J197&lt;&gt;"",R197&lt;&gt;""),(J197*Parametri!$B$19)/R197,"")</f>
        <v/>
      </c>
      <c r="T197" s="18" t="n"/>
      <c r="U197" s="25">
        <f>IF(D197&lt;&gt;"",D197-TODAY(),"")</f>
        <v/>
      </c>
      <c r="V197" s="26">
        <f>IF(U197="","",IF(U197&lt;0,"Scaduto",IF(U197&lt;=Parametri!$B$12,"In scadenza","OK")))</f>
        <v/>
      </c>
      <c r="W197" s="26">
        <f>IF(D197&lt;&gt;"",TEXT(D197,"mm/yyyy"),"")</f>
        <v/>
      </c>
      <c r="X197" s="26">
        <f>IF(D197="","","Q"&amp;INT((MONTH(D197)-1)/3)+1)</f>
        <v/>
      </c>
      <c r="Y197" s="25">
        <f>IF(D197&lt;&gt;"",YEAR(D197),"")</f>
        <v/>
      </c>
    </row>
    <row r="198" ht="18" customHeight="1">
      <c r="A198" s="18" t="n"/>
      <c r="B198" s="19" t="n"/>
      <c r="C198" s="19" t="n"/>
      <c r="D198" s="19" t="n"/>
      <c r="E198" s="18" t="n"/>
      <c r="F198" s="18" t="n"/>
      <c r="G198" s="18" t="n"/>
      <c r="H198" s="18" t="n"/>
      <c r="I198" s="18" t="n"/>
      <c r="J198" s="18" t="n"/>
      <c r="K198" s="21">
        <f>IF(AND(I198&lt;&gt;"",J198&lt;&gt;""),I198*J198,"")</f>
        <v/>
      </c>
      <c r="L198" s="22" t="n"/>
      <c r="M198" s="21">
        <f>IF(AND(K198&lt;&gt;"",L198&lt;&gt;""),K198*L198,"")</f>
        <v/>
      </c>
      <c r="N198" s="21">
        <f>IF(AND(K198&lt;&gt;"",M198&lt;&gt;""),K198-M198,"")</f>
        <v/>
      </c>
      <c r="O198" s="18" t="n"/>
      <c r="P198" s="18" t="n"/>
      <c r="Q198" s="18" t="n"/>
      <c r="R198" s="18" t="n"/>
      <c r="S198" s="24">
        <f>IF(AND(J198&lt;&gt;"",R198&lt;&gt;""),(J198*Parametri!$B$19)/R198,"")</f>
        <v/>
      </c>
      <c r="T198" s="18" t="n"/>
      <c r="U198" s="25">
        <f>IF(D198&lt;&gt;"",D198-TODAY(),"")</f>
        <v/>
      </c>
      <c r="V198" s="26">
        <f>IF(U198="","",IF(U198&lt;0,"Scaduto",IF(U198&lt;=Parametri!$B$12,"In scadenza","OK")))</f>
        <v/>
      </c>
      <c r="W198" s="26">
        <f>IF(D198&lt;&gt;"",TEXT(D198,"mm/yyyy"),"")</f>
        <v/>
      </c>
      <c r="X198" s="26">
        <f>IF(D198="","","Q"&amp;INT((MONTH(D198)-1)/3)+1)</f>
        <v/>
      </c>
      <c r="Y198" s="25">
        <f>IF(D198&lt;&gt;"",YEAR(D198),"")</f>
        <v/>
      </c>
    </row>
    <row r="199" ht="18" customHeight="1">
      <c r="A199" s="18" t="n"/>
      <c r="B199" s="19" t="n"/>
      <c r="C199" s="19" t="n"/>
      <c r="D199" s="19" t="n"/>
      <c r="E199" s="18" t="n"/>
      <c r="F199" s="18" t="n"/>
      <c r="G199" s="18" t="n"/>
      <c r="H199" s="18" t="n"/>
      <c r="I199" s="18" t="n"/>
      <c r="J199" s="18" t="n"/>
      <c r="K199" s="21">
        <f>IF(AND(I199&lt;&gt;"",J199&lt;&gt;""),I199*J199,"")</f>
        <v/>
      </c>
      <c r="L199" s="22" t="n"/>
      <c r="M199" s="21">
        <f>IF(AND(K199&lt;&gt;"",L199&lt;&gt;""),K199*L199,"")</f>
        <v/>
      </c>
      <c r="N199" s="21">
        <f>IF(AND(K199&lt;&gt;"",M199&lt;&gt;""),K199-M199,"")</f>
        <v/>
      </c>
      <c r="O199" s="18" t="n"/>
      <c r="P199" s="18" t="n"/>
      <c r="Q199" s="18" t="n"/>
      <c r="R199" s="18" t="n"/>
      <c r="S199" s="24">
        <f>IF(AND(J199&lt;&gt;"",R199&lt;&gt;""),(J199*Parametri!$B$19)/R199,"")</f>
        <v/>
      </c>
      <c r="T199" s="18" t="n"/>
      <c r="U199" s="25">
        <f>IF(D199&lt;&gt;"",D199-TODAY(),"")</f>
        <v/>
      </c>
      <c r="V199" s="26">
        <f>IF(U199="","",IF(U199&lt;0,"Scaduto",IF(U199&lt;=Parametri!$B$12,"In scadenza","OK")))</f>
        <v/>
      </c>
      <c r="W199" s="26">
        <f>IF(D199&lt;&gt;"",TEXT(D199,"mm/yyyy"),"")</f>
        <v/>
      </c>
      <c r="X199" s="26">
        <f>IF(D199="","","Q"&amp;INT((MONTH(D199)-1)/3)+1)</f>
        <v/>
      </c>
      <c r="Y199" s="25">
        <f>IF(D199&lt;&gt;"",YEAR(D199),"")</f>
        <v/>
      </c>
    </row>
    <row r="200" ht="18" customHeight="1">
      <c r="A200" s="18" t="n"/>
      <c r="B200" s="19" t="n"/>
      <c r="C200" s="19" t="n"/>
      <c r="D200" s="19" t="n"/>
      <c r="E200" s="18" t="n"/>
      <c r="F200" s="18" t="n"/>
      <c r="G200" s="18" t="n"/>
      <c r="H200" s="18" t="n"/>
      <c r="I200" s="18" t="n"/>
      <c r="J200" s="18" t="n"/>
      <c r="K200" s="21">
        <f>IF(AND(I200&lt;&gt;"",J200&lt;&gt;""),I200*J200,"")</f>
        <v/>
      </c>
      <c r="L200" s="22" t="n"/>
      <c r="M200" s="21">
        <f>IF(AND(K200&lt;&gt;"",L200&lt;&gt;""),K200*L200,"")</f>
        <v/>
      </c>
      <c r="N200" s="21">
        <f>IF(AND(K200&lt;&gt;"",M200&lt;&gt;""),K200-M200,"")</f>
        <v/>
      </c>
      <c r="O200" s="18" t="n"/>
      <c r="P200" s="18" t="n"/>
      <c r="Q200" s="18" t="n"/>
      <c r="R200" s="18" t="n"/>
      <c r="S200" s="24">
        <f>IF(AND(J200&lt;&gt;"",R200&lt;&gt;""),(J200*Parametri!$B$19)/R200,"")</f>
        <v/>
      </c>
      <c r="T200" s="18" t="n"/>
      <c r="U200" s="25">
        <f>IF(D200&lt;&gt;"",D200-TODAY(),"")</f>
        <v/>
      </c>
      <c r="V200" s="26">
        <f>IF(U200="","",IF(U200&lt;0,"Scaduto",IF(U200&lt;=Parametri!$B$12,"In scadenza","OK")))</f>
        <v/>
      </c>
      <c r="W200" s="26">
        <f>IF(D200&lt;&gt;"",TEXT(D200,"mm/yyyy"),"")</f>
        <v/>
      </c>
      <c r="X200" s="26">
        <f>IF(D200="","","Q"&amp;INT((MONTH(D200)-1)/3)+1)</f>
        <v/>
      </c>
      <c r="Y200" s="25">
        <f>IF(D200&lt;&gt;"",YEAR(D200),"")</f>
        <v/>
      </c>
    </row>
    <row r="201" ht="18" customHeight="1">
      <c r="A201" s="18" t="n"/>
      <c r="B201" s="19" t="n"/>
      <c r="C201" s="19" t="n"/>
      <c r="D201" s="19" t="n"/>
      <c r="E201" s="18" t="n"/>
      <c r="F201" s="18" t="n"/>
      <c r="G201" s="18" t="n"/>
      <c r="H201" s="18" t="n"/>
      <c r="I201" s="18" t="n"/>
      <c r="J201" s="18" t="n"/>
      <c r="K201" s="21">
        <f>IF(AND(I201&lt;&gt;"",J201&lt;&gt;""),I201*J201,"")</f>
        <v/>
      </c>
      <c r="L201" s="22" t="n"/>
      <c r="M201" s="21">
        <f>IF(AND(K201&lt;&gt;"",L201&lt;&gt;""),K201*L201,"")</f>
        <v/>
      </c>
      <c r="N201" s="21">
        <f>IF(AND(K201&lt;&gt;"",M201&lt;&gt;""),K201-M201,"")</f>
        <v/>
      </c>
      <c r="O201" s="18" t="n"/>
      <c r="P201" s="18" t="n"/>
      <c r="Q201" s="18" t="n"/>
      <c r="R201" s="18" t="n"/>
      <c r="S201" s="24">
        <f>IF(AND(J201&lt;&gt;"",R201&lt;&gt;""),(J201*Parametri!$B$19)/R201,"")</f>
        <v/>
      </c>
      <c r="T201" s="18" t="n"/>
      <c r="U201" s="25">
        <f>IF(D201&lt;&gt;"",D201-TODAY(),"")</f>
        <v/>
      </c>
      <c r="V201" s="26">
        <f>IF(U201="","",IF(U201&lt;0,"Scaduto",IF(U201&lt;=Parametri!$B$12,"In scadenza","OK")))</f>
        <v/>
      </c>
      <c r="W201" s="26">
        <f>IF(D201&lt;&gt;"",TEXT(D201,"mm/yyyy"),"")</f>
        <v/>
      </c>
      <c r="X201" s="26">
        <f>IF(D201="","","Q"&amp;INT((MONTH(D201)-1)/3)+1)</f>
        <v/>
      </c>
      <c r="Y201" s="25">
        <f>IF(D201&lt;&gt;"",YEAR(D201),"")</f>
        <v/>
      </c>
    </row>
    <row r="202" ht="18" customHeight="1">
      <c r="A202" s="18" t="n"/>
      <c r="B202" s="19" t="n"/>
      <c r="C202" s="19" t="n"/>
      <c r="D202" s="19" t="n"/>
      <c r="E202" s="18" t="n"/>
      <c r="F202" s="18" t="n"/>
      <c r="G202" s="18" t="n"/>
      <c r="H202" s="18" t="n"/>
      <c r="I202" s="18" t="n"/>
      <c r="J202" s="18" t="n"/>
      <c r="K202" s="21">
        <f>IF(AND(I202&lt;&gt;"",J202&lt;&gt;""),I202*J202,"")</f>
        <v/>
      </c>
      <c r="L202" s="22" t="n"/>
      <c r="M202" s="21">
        <f>IF(AND(K202&lt;&gt;"",L202&lt;&gt;""),K202*L202,"")</f>
        <v/>
      </c>
      <c r="N202" s="21">
        <f>IF(AND(K202&lt;&gt;"",M202&lt;&gt;""),K202-M202,"")</f>
        <v/>
      </c>
      <c r="O202" s="18" t="n"/>
      <c r="P202" s="18" t="n"/>
      <c r="Q202" s="18" t="n"/>
      <c r="R202" s="18" t="n"/>
      <c r="S202" s="24">
        <f>IF(AND(J202&lt;&gt;"",R202&lt;&gt;""),(J202*Parametri!$B$19)/R202,"")</f>
        <v/>
      </c>
      <c r="T202" s="18" t="n"/>
      <c r="U202" s="25">
        <f>IF(D202&lt;&gt;"",D202-TODAY(),"")</f>
        <v/>
      </c>
      <c r="V202" s="26">
        <f>IF(U202="","",IF(U202&lt;0,"Scaduto",IF(U202&lt;=Parametri!$B$12,"In scadenza","OK")))</f>
        <v/>
      </c>
      <c r="W202" s="26">
        <f>IF(D202&lt;&gt;"",TEXT(D202,"mm/yyyy"),"")</f>
        <v/>
      </c>
      <c r="X202" s="26">
        <f>IF(D202="","","Q"&amp;INT((MONTH(D202)-1)/3)+1)</f>
        <v/>
      </c>
      <c r="Y202" s="25">
        <f>IF(D202&lt;&gt;"",YEAR(D202),"")</f>
        <v/>
      </c>
    </row>
    <row r="203" ht="18" customHeight="1">
      <c r="A203" s="18" t="n"/>
      <c r="B203" s="19" t="n"/>
      <c r="C203" s="19" t="n"/>
      <c r="D203" s="19" t="n"/>
      <c r="E203" s="18" t="n"/>
      <c r="F203" s="18" t="n"/>
      <c r="G203" s="18" t="n"/>
      <c r="H203" s="18" t="n"/>
      <c r="I203" s="18" t="n"/>
      <c r="J203" s="18" t="n"/>
      <c r="K203" s="21">
        <f>IF(AND(I203&lt;&gt;"",J203&lt;&gt;""),I203*J203,"")</f>
        <v/>
      </c>
      <c r="L203" s="22" t="n"/>
      <c r="M203" s="21">
        <f>IF(AND(K203&lt;&gt;"",L203&lt;&gt;""),K203*L203,"")</f>
        <v/>
      </c>
      <c r="N203" s="21">
        <f>IF(AND(K203&lt;&gt;"",M203&lt;&gt;""),K203-M203,"")</f>
        <v/>
      </c>
      <c r="O203" s="18" t="n"/>
      <c r="P203" s="18" t="n"/>
      <c r="Q203" s="18" t="n"/>
      <c r="R203" s="18" t="n"/>
      <c r="S203" s="24">
        <f>IF(AND(J203&lt;&gt;"",R203&lt;&gt;""),(J203*Parametri!$B$19)/R203,"")</f>
        <v/>
      </c>
      <c r="T203" s="18" t="n"/>
      <c r="U203" s="25">
        <f>IF(D203&lt;&gt;"",D203-TODAY(),"")</f>
        <v/>
      </c>
      <c r="V203" s="26">
        <f>IF(U203="","",IF(U203&lt;0,"Scaduto",IF(U203&lt;=Parametri!$B$12,"In scadenza","OK")))</f>
        <v/>
      </c>
      <c r="W203" s="26">
        <f>IF(D203&lt;&gt;"",TEXT(D203,"mm/yyyy"),"")</f>
        <v/>
      </c>
      <c r="X203" s="26">
        <f>IF(D203="","","Q"&amp;INT((MONTH(D203)-1)/3)+1)</f>
        <v/>
      </c>
      <c r="Y203" s="25">
        <f>IF(D203&lt;&gt;"",YEAR(D203),"")</f>
        <v/>
      </c>
    </row>
    <row r="204" ht="18" customHeight="1">
      <c r="A204" s="18" t="n"/>
      <c r="B204" s="19" t="n"/>
      <c r="C204" s="19" t="n"/>
      <c r="D204" s="19" t="n"/>
      <c r="E204" s="18" t="n"/>
      <c r="F204" s="18" t="n"/>
      <c r="G204" s="18" t="n"/>
      <c r="H204" s="18" t="n"/>
      <c r="I204" s="18" t="n"/>
      <c r="J204" s="18" t="n"/>
      <c r="K204" s="21">
        <f>IF(AND(I204&lt;&gt;"",J204&lt;&gt;""),I204*J204,"")</f>
        <v/>
      </c>
      <c r="L204" s="22" t="n"/>
      <c r="M204" s="21">
        <f>IF(AND(K204&lt;&gt;"",L204&lt;&gt;""),K204*L204,"")</f>
        <v/>
      </c>
      <c r="N204" s="21">
        <f>IF(AND(K204&lt;&gt;"",M204&lt;&gt;""),K204-M204,"")</f>
        <v/>
      </c>
      <c r="O204" s="18" t="n"/>
      <c r="P204" s="18" t="n"/>
      <c r="Q204" s="18" t="n"/>
      <c r="R204" s="18" t="n"/>
      <c r="S204" s="24">
        <f>IF(AND(J204&lt;&gt;"",R204&lt;&gt;""),(J204*Parametri!$B$19)/R204,"")</f>
        <v/>
      </c>
      <c r="T204" s="18" t="n"/>
      <c r="U204" s="25">
        <f>IF(D204&lt;&gt;"",D204-TODAY(),"")</f>
        <v/>
      </c>
      <c r="V204" s="26">
        <f>IF(U204="","",IF(U204&lt;0,"Scaduto",IF(U204&lt;=Parametri!$B$12,"In scadenza","OK")))</f>
        <v/>
      </c>
      <c r="W204" s="26">
        <f>IF(D204&lt;&gt;"",TEXT(D204,"mm/yyyy"),"")</f>
        <v/>
      </c>
      <c r="X204" s="26">
        <f>IF(D204="","","Q"&amp;INT((MONTH(D204)-1)/3)+1)</f>
        <v/>
      </c>
      <c r="Y204" s="25">
        <f>IF(D204&lt;&gt;"",YEAR(D204),"")</f>
        <v/>
      </c>
    </row>
  </sheetData>
  <mergeCells count="2">
    <mergeCell ref="A1:Y1"/>
    <mergeCell ref="A2:Y2"/>
  </mergeCells>
  <conditionalFormatting sqref="P5:P204">
    <cfRule type="expression" priority="1" dxfId="0">
      <formula>$P5="Incassato"</formula>
    </cfRule>
    <cfRule type="expression" priority="2" dxfId="1">
      <formula>$P5="Annullato"</formula>
    </cfRule>
  </conditionalFormatting>
  <conditionalFormatting sqref="U5:U204">
    <cfRule type="expression" priority="3" dxfId="2">
      <formula>AND($U5&lt;&gt;"", $U5&lt;0)</formula>
    </cfRule>
  </conditionalFormatting>
  <conditionalFormatting sqref="V5:V204">
    <cfRule type="expression" priority="4" dxfId="1">
      <formula>$V5="Scaduto"</formula>
    </cfRule>
    <cfRule type="expression" priority="5" dxfId="3">
      <formula>$V5="In scadenza"</formula>
    </cfRule>
    <cfRule type="expression" priority="6" dxfId="0">
      <formula>$V5="OK"</formula>
    </cfRule>
  </conditionalFormatting>
  <conditionalFormatting sqref="S5:S204">
    <cfRule type="expression" priority="7" dxfId="0">
      <formula>AND($S5&lt;&gt;"", $S5&gt;0.06)</formula>
    </cfRule>
    <cfRule type="expression" priority="8" dxfId="3">
      <formula>AND($S5&lt;&gt;"", $S5&gt;=0.03, $S5&lt;=0.06)</formula>
    </cfRule>
    <cfRule type="expression" priority="9" dxfId="1">
      <formula>AND($S5&lt;&gt;"", $S5&lt;0.03)</formula>
    </cfRule>
  </conditionalFormatting>
  <conditionalFormatting sqref="A5:A204">
    <cfRule type="expression" priority="10" dxfId="3">
      <formula>AND($P5="Da incassare", $U5&lt;&gt;"", $U5&gt;=0, $U5&lt;=7)</formula>
    </cfRule>
  </conditionalFormatting>
  <dataValidations count="9">
    <dataValidation sqref="G5:G204" showErrorMessage="1" showInputMessage="1" allowBlank="0" type="list">
      <formula1>"Borsa Italiana,NYSE,NASDAQ,Xetra,Euronext,LSE,SIX,Altro"</formula1>
    </dataValidation>
    <dataValidation sqref="H5:H204" showErrorMessage="1" showInputMessage="1" allowBlank="0" type="list">
      <formula1>"EUR,USD,GBP,CHF"</formula1>
    </dataValidation>
    <dataValidation sqref="P5:P204" showErrorMessage="1" showInputMessage="1" allowBlank="0" type="list">
      <formula1>"Da incassare,Incassato,Parziale,Annullato"</formula1>
    </dataValidation>
    <dataValidation sqref="Q5:Q204" showErrorMessage="1" showInputMessage="1" allowBlank="0" type="list">
      <formula1>"Ordinario,Straordinario,Acconto,Scrip dividend"</formula1>
    </dataValidation>
    <dataValidation sqref="I5:I204" showErrorMessage="1" showInputMessage="1" allowBlank="0" error="Inserire un numero intero &gt;= 0" type="whole" operator="greaterThanOrEqual">
      <formula1>0</formula1>
    </dataValidation>
    <dataValidation sqref="J5:J204" showErrorMessage="1" showInputMessage="1" allowBlank="0" error="Inserire un valore &gt;= 0" type="decimal" operator="greaterThanOrEqual">
      <formula1>0</formula1>
    </dataValidation>
    <dataValidation sqref="L5:L204" showErrorMessage="1" showInputMessage="1" allowBlank="0" error="Inserire valore tra 0 e 1" type="decimal" operator="between">
      <formula1>0</formula1>
      <formula2>1</formula2>
    </dataValidation>
    <dataValidation sqref="O5:O204" showErrorMessage="1" showInputMessage="1" allowBlank="0" error="Inserire un valore &gt;= 0" type="decimal" operator="greaterThanOrEqual">
      <formula1>0</formula1>
    </dataValidation>
    <dataValidation sqref="R5:R204" showErrorMessage="1" showInputMessage="1" allowBlank="0" error="Inserire un valore &gt;= 0" type="decimal" operator="greaterThanOrEqual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37"/>
  <sheetViews>
    <sheetView showGridLines="0" zoomScale="10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4" customWidth="1" min="8" max="8"/>
    <col width="22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 ht="18" customHeight="1">
      <c r="A1" s="1" t="inlineStr">
        <is>
          <t>📊 DASHBOARD — MONITORAGGIO DIVIDENDI</t>
        </is>
      </c>
    </row>
    <row r="2" ht="18" customHeight="1">
      <c r="A2" s="2" t="inlineStr">
        <is>
          <t>Riepilogo automatico • Aggiornato al 24/05/2026 • Anno 2026</t>
        </is>
      </c>
    </row>
    <row r="3" ht="1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4" customHeight="1">
      <c r="B4" s="27" t="inlineStr">
        <is>
          <t>📈 KPI PRINCIPALI</t>
        </is>
      </c>
      <c r="I4" s="27" t="inlineStr">
        <is>
          <t>⏰ SCADENZE IMMINENTI</t>
        </is>
      </c>
    </row>
    <row r="5" ht="20" customHeight="1">
      <c r="B5" s="28" t="inlineStr">
        <is>
          <t>Totale Lordo Atteso (Anno)</t>
        </is>
      </c>
      <c r="C5" s="29" t="n"/>
      <c r="D5" s="30" t="n"/>
      <c r="E5" s="28" t="inlineStr">
        <is>
          <t>Totale Netto Atteso (Anno)</t>
        </is>
      </c>
      <c r="F5" s="29" t="n"/>
      <c r="G5" s="30" t="n"/>
      <c r="I5" s="4" t="inlineStr">
        <is>
          <t>Data Pagamento</t>
        </is>
      </c>
      <c r="J5" s="4" t="inlineStr">
        <is>
          <t>Emittente</t>
        </is>
      </c>
      <c r="K5" s="4" t="inlineStr">
        <is>
          <t>ISIN</t>
        </is>
      </c>
      <c r="L5" s="4" t="inlineStr">
        <is>
          <t>Netto Atteso</t>
        </is>
      </c>
      <c r="M5" s="4" t="inlineStr">
        <is>
          <t>Giorni Residui</t>
        </is>
      </c>
      <c r="N5" s="4" t="inlineStr">
        <is>
          <t>Stato</t>
        </is>
      </c>
    </row>
    <row r="6" ht="18" customHeight="1">
      <c r="B6" s="31">
        <f>SUMIF(Inserimento!$Y:$Y,Parametri!$B$8,Inserimento!$K:$K)</f>
        <v/>
      </c>
      <c r="C6" s="29" t="n"/>
      <c r="D6" s="30" t="n"/>
      <c r="E6" s="31">
        <f>SUMIF(Inserimento!$Y:$Y,Parametri!$B$8,Inserimento!$N:$N)</f>
        <v/>
      </c>
      <c r="F6" s="29" t="n"/>
      <c r="G6" s="30" t="n"/>
      <c r="I6" s="32" t="n">
        <v>46168.45795166813</v>
      </c>
      <c r="J6" s="33" t="inlineStr">
        <is>
          <t>Stellantis</t>
        </is>
      </c>
      <c r="K6" s="33" t="inlineStr">
        <is>
          <t>NL0011821202</t>
        </is>
      </c>
      <c r="L6" s="34" t="n">
        <v>293.76</v>
      </c>
      <c r="M6" s="35" t="n">
        <v>2</v>
      </c>
      <c r="N6" s="33" t="inlineStr">
        <is>
          <t>Da incassare</t>
        </is>
      </c>
    </row>
    <row r="7" ht="18" customHeight="1">
      <c r="I7" s="32" t="n">
        <v>46171.45795166813</v>
      </c>
      <c r="J7" s="33" t="inlineStr">
        <is>
          <t>Eni</t>
        </is>
      </c>
      <c r="K7" s="33" t="inlineStr">
        <is>
          <t>IT0001347308</t>
        </is>
      </c>
      <c r="L7" s="34" t="n">
        <v>272.48</v>
      </c>
      <c r="M7" s="35" t="n">
        <v>5</v>
      </c>
      <c r="N7" s="33" t="inlineStr">
        <is>
          <t>Da incassare</t>
        </is>
      </c>
    </row>
    <row r="8" ht="18" customHeight="1">
      <c r="B8" s="28" t="inlineStr">
        <is>
          <t>Totale Netto Incassato</t>
        </is>
      </c>
      <c r="C8" s="29" t="n"/>
      <c r="D8" s="30" t="n"/>
      <c r="E8" s="28" t="inlineStr">
        <is>
          <t>Dividendi in Scadenza ≤7 gg</t>
        </is>
      </c>
      <c r="F8" s="29" t="n"/>
      <c r="G8" s="30" t="n"/>
      <c r="I8" s="36" t="n">
        <v>46180.45795166813</v>
      </c>
      <c r="J8" s="37" t="inlineStr">
        <is>
          <t>Enel</t>
        </is>
      </c>
      <c r="K8" s="37" t="inlineStr">
        <is>
          <t>IT0000072618</t>
        </is>
      </c>
      <c r="L8" s="38" t="n">
        <v>796.3</v>
      </c>
      <c r="M8" s="39" t="n">
        <v>14</v>
      </c>
      <c r="N8" s="37" t="inlineStr">
        <is>
          <t>Da incassare</t>
        </is>
      </c>
    </row>
    <row r="9" ht="28" customHeight="1">
      <c r="B9" s="31">
        <f>SUMIF(Inserimento!$P:$P,"Incassato",Inserimento!$O:$O)</f>
        <v/>
      </c>
      <c r="C9" s="29" t="n"/>
      <c r="D9" s="30" t="n"/>
      <c r="E9" s="40">
        <f>COUNTIFS(Inserimento!$U:$U,"&gt;=0",Inserimento!$U:$U,"&lt;="&amp;Parametri!$B$12)</f>
        <v/>
      </c>
      <c r="F9" s="29" t="n"/>
      <c r="G9" s="30" t="n"/>
    </row>
    <row r="10" ht="18" customHeight="1"/>
    <row r="11" ht="16" customHeight="1">
      <c r="B11" s="28" t="inlineStr">
        <is>
          <t>Dividendi Incassati</t>
        </is>
      </c>
      <c r="C11" s="29" t="n"/>
      <c r="D11" s="30" t="n"/>
      <c r="E11" s="28" t="inlineStr">
        <is>
          <t>Rendimento Medio Portafoglio</t>
        </is>
      </c>
      <c r="F11" s="29" t="n"/>
      <c r="G11" s="30" t="n"/>
    </row>
    <row r="12" ht="28" customHeight="1">
      <c r="B12" s="40">
        <f>COUNTIF(Inserimento!$P:$P,"Incassato")</f>
        <v/>
      </c>
      <c r="C12" s="29" t="n"/>
      <c r="D12" s="30" t="n"/>
      <c r="E12" s="41">
        <f>IF(SUMIF(Inserimento!$P:$P,"&lt;&gt;",Inserimento!$R:$R)=0,"",SUMIF(Inserimento!$P:$P,"&lt;&gt;",Inserimento!$K:$K)/SUMIF(Inserimento!$P:$P,"&lt;&gt;",Inserimento!$R:$R))</f>
        <v/>
      </c>
      <c r="F12" s="29" t="n"/>
      <c r="G12" s="30" t="n"/>
    </row>
    <row r="13" ht="18" customHeight="1"/>
    <row r="14" ht="24" customHeight="1">
      <c r="B14" s="27" t="inlineStr">
        <is>
          <t>📅 ANDAMENTO MENSILE</t>
        </is>
      </c>
    </row>
    <row r="15" ht="24" customHeight="1">
      <c r="B15" s="9" t="inlineStr">
        <is>
          <t>Mese</t>
        </is>
      </c>
      <c r="C15" s="9" t="inlineStr">
        <is>
          <t>Lordo Atteso</t>
        </is>
      </c>
      <c r="D15" s="9" t="inlineStr">
        <is>
          <t>Netto Atteso</t>
        </is>
      </c>
      <c r="E15" s="9" t="inlineStr">
        <is>
          <t>Netto Incassato</t>
        </is>
      </c>
      <c r="I15" s="27" t="inlineStr">
        <is>
          <t>📊 DISTRIBUZIONE STATI</t>
        </is>
      </c>
    </row>
    <row r="16" ht="20" customHeight="1">
      <c r="B16" s="11" t="inlineStr">
        <is>
          <t>Gennaio</t>
        </is>
      </c>
      <c r="C16" s="38">
        <f>SUMIF(Inserimento!$W:$W,"01/2026",Inserimento!$K:$K)</f>
        <v/>
      </c>
      <c r="D16" s="38">
        <f>SUMIF(Inserimento!$W:$W,"01/2026",Inserimento!$N:$N)</f>
        <v/>
      </c>
      <c r="E16" s="38">
        <f>SUMIF(Inserimento!$W:$W,"01/2026",Inserimento!$O:$O)</f>
        <v/>
      </c>
      <c r="I16" s="9" t="inlineStr">
        <is>
          <t>Stato</t>
        </is>
      </c>
      <c r="J16" s="9" t="inlineStr">
        <is>
          <t>Conteggio</t>
        </is>
      </c>
      <c r="K16" s="9" t="inlineStr">
        <is>
          <t>Netto Totale</t>
        </is>
      </c>
    </row>
    <row r="17" ht="18" customHeight="1">
      <c r="B17" s="14" t="inlineStr">
        <is>
          <t>Febbraio</t>
        </is>
      </c>
      <c r="C17" s="42">
        <f>SUMIF(Inserimento!$W:$W,"02/2026",Inserimento!$K:$K)</f>
        <v/>
      </c>
      <c r="D17" s="42">
        <f>SUMIF(Inserimento!$W:$W,"02/2026",Inserimento!$N:$N)</f>
        <v/>
      </c>
      <c r="E17" s="42">
        <f>SUMIF(Inserimento!$W:$W,"02/2026",Inserimento!$O:$O)</f>
        <v/>
      </c>
      <c r="I17" s="11" t="inlineStr">
        <is>
          <t>Da incassare</t>
        </is>
      </c>
      <c r="J17" s="37">
        <f>COUNTIF(Inserimento!$P:$P,"Da incassare")</f>
        <v/>
      </c>
      <c r="K17" s="38">
        <f>SUMIF(Inserimento!$P:$P,"Da incassare",Inserimento!$N:$N)</f>
        <v/>
      </c>
    </row>
    <row r="18" ht="18" customHeight="1">
      <c r="B18" s="11" t="inlineStr">
        <is>
          <t>Marzo</t>
        </is>
      </c>
      <c r="C18" s="38">
        <f>SUMIF(Inserimento!$W:$W,"03/2026",Inserimento!$K:$K)</f>
        <v/>
      </c>
      <c r="D18" s="38">
        <f>SUMIF(Inserimento!$W:$W,"03/2026",Inserimento!$N:$N)</f>
        <v/>
      </c>
      <c r="E18" s="38">
        <f>SUMIF(Inserimento!$W:$W,"03/2026",Inserimento!$O:$O)</f>
        <v/>
      </c>
      <c r="I18" s="14" t="inlineStr">
        <is>
          <t>Incassato</t>
        </is>
      </c>
      <c r="J18" s="43">
        <f>COUNTIF(Inserimento!$P:$P,"Incassato")</f>
        <v/>
      </c>
      <c r="K18" s="42">
        <f>SUMIF(Inserimento!$P:$P,"Incassato",Inserimento!$N:$N)</f>
        <v/>
      </c>
    </row>
    <row r="19" ht="18" customHeight="1">
      <c r="B19" s="14" t="inlineStr">
        <is>
          <t>Aprile</t>
        </is>
      </c>
      <c r="C19" s="42">
        <f>SUMIF(Inserimento!$W:$W,"04/2026",Inserimento!$K:$K)</f>
        <v/>
      </c>
      <c r="D19" s="42">
        <f>SUMIF(Inserimento!$W:$W,"04/2026",Inserimento!$N:$N)</f>
        <v/>
      </c>
      <c r="E19" s="42">
        <f>SUMIF(Inserimento!$W:$W,"04/2026",Inserimento!$O:$O)</f>
        <v/>
      </c>
      <c r="I19" s="11" t="inlineStr">
        <is>
          <t>Parziale</t>
        </is>
      </c>
      <c r="J19" s="37">
        <f>COUNTIF(Inserimento!$P:$P,"Parziale")</f>
        <v/>
      </c>
      <c r="K19" s="38">
        <f>SUMIF(Inserimento!$P:$P,"Parziale",Inserimento!$N:$N)</f>
        <v/>
      </c>
    </row>
    <row r="20" ht="18" customHeight="1">
      <c r="B20" s="11" t="inlineStr">
        <is>
          <t>Maggio</t>
        </is>
      </c>
      <c r="C20" s="38">
        <f>SUMIF(Inserimento!$W:$W,"05/2026",Inserimento!$K:$K)</f>
        <v/>
      </c>
      <c r="D20" s="38">
        <f>SUMIF(Inserimento!$W:$W,"05/2026",Inserimento!$N:$N)</f>
        <v/>
      </c>
      <c r="E20" s="38">
        <f>SUMIF(Inserimento!$W:$W,"05/2026",Inserimento!$O:$O)</f>
        <v/>
      </c>
      <c r="I20" s="14" t="inlineStr">
        <is>
          <t>Annullato</t>
        </is>
      </c>
      <c r="J20" s="43">
        <f>COUNTIF(Inserimento!$P:$P,"Annullato")</f>
        <v/>
      </c>
      <c r="K20" s="42">
        <f>SUMIF(Inserimento!$P:$P,"Annullato",Inserimento!$N:$N)</f>
        <v/>
      </c>
    </row>
    <row r="21" ht="18" customHeight="1">
      <c r="B21" s="14" t="inlineStr">
        <is>
          <t>Giugno</t>
        </is>
      </c>
      <c r="C21" s="42">
        <f>SUMIF(Inserimento!$W:$W,"06/2026",Inserimento!$K:$K)</f>
        <v/>
      </c>
      <c r="D21" s="42">
        <f>SUMIF(Inserimento!$W:$W,"06/2026",Inserimento!$N:$N)</f>
        <v/>
      </c>
      <c r="E21" s="42">
        <f>SUMIF(Inserimento!$W:$W,"06/2026",Inserimento!$O:$O)</f>
        <v/>
      </c>
    </row>
    <row r="22" ht="18" customHeight="1">
      <c r="B22" s="11" t="inlineStr">
        <is>
          <t>Luglio</t>
        </is>
      </c>
      <c r="C22" s="38">
        <f>SUMIF(Inserimento!$W:$W,"07/2026",Inserimento!$K:$K)</f>
        <v/>
      </c>
      <c r="D22" s="38">
        <f>SUMIF(Inserimento!$W:$W,"07/2026",Inserimento!$N:$N)</f>
        <v/>
      </c>
      <c r="E22" s="38">
        <f>SUMIF(Inserimento!$W:$W,"07/2026",Inserimento!$O:$O)</f>
        <v/>
      </c>
    </row>
    <row r="23" ht="24" customHeight="1">
      <c r="B23" s="14" t="inlineStr">
        <is>
          <t>Agosto</t>
        </is>
      </c>
      <c r="C23" s="42">
        <f>SUMIF(Inserimento!$W:$W,"08/2026",Inserimento!$K:$K)</f>
        <v/>
      </c>
      <c r="D23" s="42">
        <f>SUMIF(Inserimento!$W:$W,"08/2026",Inserimento!$N:$N)</f>
        <v/>
      </c>
      <c r="E23" s="42">
        <f>SUMIF(Inserimento!$W:$W,"08/2026",Inserimento!$O:$O)</f>
        <v/>
      </c>
      <c r="I23" s="27" t="inlineStr">
        <is>
          <t>📋 RIEPILOGO TRIMESTRALE</t>
        </is>
      </c>
    </row>
    <row r="24" ht="20" customHeight="1">
      <c r="B24" s="11" t="inlineStr">
        <is>
          <t>Settembre</t>
        </is>
      </c>
      <c r="C24" s="38">
        <f>SUMIF(Inserimento!$W:$W,"09/2026",Inserimento!$K:$K)</f>
        <v/>
      </c>
      <c r="D24" s="38">
        <f>SUMIF(Inserimento!$W:$W,"09/2026",Inserimento!$N:$N)</f>
        <v/>
      </c>
      <c r="E24" s="38">
        <f>SUMIF(Inserimento!$W:$W,"09/2026",Inserimento!$O:$O)</f>
        <v/>
      </c>
      <c r="I24" s="9" t="inlineStr">
        <is>
          <t>Trimestre</t>
        </is>
      </c>
      <c r="J24" s="9" t="inlineStr">
        <is>
          <t>Lordo Atteso</t>
        </is>
      </c>
      <c r="K24" s="9" t="inlineStr">
        <is>
          <t>Netto Atteso</t>
        </is>
      </c>
      <c r="L24" s="9" t="inlineStr">
        <is>
          <t>Netto Incassato</t>
        </is>
      </c>
    </row>
    <row r="25" ht="18" customHeight="1">
      <c r="B25" s="14" t="inlineStr">
        <is>
          <t>Ottobre</t>
        </is>
      </c>
      <c r="C25" s="42">
        <f>SUMIF(Inserimento!$W:$W,"10/2026",Inserimento!$K:$K)</f>
        <v/>
      </c>
      <c r="D25" s="42">
        <f>SUMIF(Inserimento!$W:$W,"10/2026",Inserimento!$N:$N)</f>
        <v/>
      </c>
      <c r="E25" s="42">
        <f>SUMIF(Inserimento!$W:$W,"10/2026",Inserimento!$O:$O)</f>
        <v/>
      </c>
      <c r="I25" s="37" t="inlineStr">
        <is>
          <t>Q1</t>
        </is>
      </c>
      <c r="J25" s="38">
        <f>SUMIFS(Inserimento!$K:$K,Inserimento!$X:$X,"Q1",Inserimento!$Y:$Y,Parametri!$B$8)</f>
        <v/>
      </c>
      <c r="K25" s="38">
        <f>SUMIFS(Inserimento!$N:$N,Inserimento!$X:$X,"Q1",Inserimento!$Y:$Y,Parametri!$B$8)</f>
        <v/>
      </c>
      <c r="L25" s="38">
        <f>SUMIFS(Inserimento!$O:$O,Inserimento!$X:$X,"Q1",Inserimento!$Y:$Y,Parametri!$B$8)</f>
        <v/>
      </c>
    </row>
    <row r="26" ht="18" customHeight="1">
      <c r="B26" s="11" t="inlineStr">
        <is>
          <t>Novembre</t>
        </is>
      </c>
      <c r="C26" s="38">
        <f>SUMIF(Inserimento!$W:$W,"11/2026",Inserimento!$K:$K)</f>
        <v/>
      </c>
      <c r="D26" s="38">
        <f>SUMIF(Inserimento!$W:$W,"11/2026",Inserimento!$N:$N)</f>
        <v/>
      </c>
      <c r="E26" s="38">
        <f>SUMIF(Inserimento!$W:$W,"11/2026",Inserimento!$O:$O)</f>
        <v/>
      </c>
      <c r="I26" s="43" t="inlineStr">
        <is>
          <t>Q2</t>
        </is>
      </c>
      <c r="J26" s="42">
        <f>SUMIFS(Inserimento!$K:$K,Inserimento!$X:$X,"Q2",Inserimento!$Y:$Y,Parametri!$B$8)</f>
        <v/>
      </c>
      <c r="K26" s="42">
        <f>SUMIFS(Inserimento!$N:$N,Inserimento!$X:$X,"Q2",Inserimento!$Y:$Y,Parametri!$B$8)</f>
        <v/>
      </c>
      <c r="L26" s="42">
        <f>SUMIFS(Inserimento!$O:$O,Inserimento!$X:$X,"Q2",Inserimento!$Y:$Y,Parametri!$B$8)</f>
        <v/>
      </c>
    </row>
    <row r="27" ht="18" customHeight="1">
      <c r="B27" s="14" t="inlineStr">
        <is>
          <t>Dicembre</t>
        </is>
      </c>
      <c r="C27" s="42">
        <f>SUMIF(Inserimento!$W:$W,"12/2026",Inserimento!$K:$K)</f>
        <v/>
      </c>
      <c r="D27" s="42">
        <f>SUMIF(Inserimento!$W:$W,"12/2026",Inserimento!$N:$N)</f>
        <v/>
      </c>
      <c r="E27" s="42">
        <f>SUMIF(Inserimento!$W:$W,"12/2026",Inserimento!$O:$O)</f>
        <v/>
      </c>
      <c r="I27" s="37" t="inlineStr">
        <is>
          <t>Q3</t>
        </is>
      </c>
      <c r="J27" s="38">
        <f>SUMIFS(Inserimento!$K:$K,Inserimento!$X:$X,"Q3",Inserimento!$Y:$Y,Parametri!$B$8)</f>
        <v/>
      </c>
      <c r="K27" s="38">
        <f>SUMIFS(Inserimento!$N:$N,Inserimento!$X:$X,"Q3",Inserimento!$Y:$Y,Parametri!$B$8)</f>
        <v/>
      </c>
      <c r="L27" s="38">
        <f>SUMIFS(Inserimento!$O:$O,Inserimento!$X:$X,"Q3",Inserimento!$Y:$Y,Parametri!$B$8)</f>
        <v/>
      </c>
    </row>
    <row r="28" ht="18" customHeight="1">
      <c r="B28" s="9" t="inlineStr">
        <is>
          <t>TOTALE</t>
        </is>
      </c>
      <c r="C28" s="44">
        <f>SUM(C16:C27)</f>
        <v/>
      </c>
      <c r="D28" s="44">
        <f>SUM(D16:D27)</f>
        <v/>
      </c>
      <c r="E28" s="44">
        <f>SUM(E16:E27)</f>
        <v/>
      </c>
      <c r="I28" s="43" t="inlineStr">
        <is>
          <t>Q4</t>
        </is>
      </c>
      <c r="J28" s="42">
        <f>SUMIFS(Inserimento!$K:$K,Inserimento!$X:$X,"Q4",Inserimento!$Y:$Y,Parametri!$B$8)</f>
        <v/>
      </c>
      <c r="K28" s="42">
        <f>SUMIFS(Inserimento!$N:$N,Inserimento!$X:$X,"Q4",Inserimento!$Y:$Y,Parametri!$B$8)</f>
        <v/>
      </c>
      <c r="L28" s="42">
        <f>SUMIFS(Inserimento!$O:$O,Inserimento!$X:$X,"Q4",Inserimento!$Y:$Y,Parametri!$B$8)</f>
        <v/>
      </c>
    </row>
    <row r="29" ht="18" customHeight="1"/>
    <row r="30" ht="24" customHeight="1">
      <c r="B30" s="27" t="inlineStr">
        <is>
          <t>🏢 RIEPILOGO PER TITOLO</t>
        </is>
      </c>
    </row>
    <row r="31" ht="20" customHeight="1">
      <c r="B31" s="4" t="inlineStr">
        <is>
          <t>Emittente</t>
        </is>
      </c>
      <c r="C31" s="4" t="inlineStr">
        <is>
          <t>ISIN</t>
        </is>
      </c>
      <c r="D31" s="4" t="inlineStr">
        <is>
          <t>Tot. Lordo</t>
        </is>
      </c>
      <c r="E31" s="4" t="inlineStr">
        <is>
          <t>Tot. Netto</t>
        </is>
      </c>
      <c r="F31" s="4" t="inlineStr">
        <is>
          <t>Stato Prevalente</t>
        </is>
      </c>
      <c r="G31" s="4" t="inlineStr">
        <is>
          <t>Ultimo Pagamento</t>
        </is>
      </c>
    </row>
    <row r="32" ht="18" customHeight="1">
      <c r="B32" s="11" t="inlineStr">
        <is>
          <t>Intesa Sanpaolo</t>
        </is>
      </c>
      <c r="C32" s="37" t="inlineStr">
        <is>
          <t>IT0003128367</t>
        </is>
      </c>
      <c r="D32" s="38">
        <f>SUMIF(Inserimento!$F:$F,"Intesa Sanpaolo",Inserimento!$K:$K)</f>
        <v/>
      </c>
      <c r="E32" s="38">
        <f>SUMIF(Inserimento!$F:$F,"Intesa Sanpaolo",Inserimento!$N:$N)</f>
        <v/>
      </c>
      <c r="F32" s="37">
        <f>IF(COUNTIF(Inserimento!$F:$F,"Intesa Sanpaolo")=0,"",IF(COUNTIF(Inserimento!$P:$P,"Incassato")&gt;=COUNTIF(Inserimento!$F:$F,"Intesa Sanpaolo"),"Incassato","Da incassare"))</f>
        <v/>
      </c>
      <c r="G32" s="36">
        <f>IFERROR(MAXIFS(Inserimento!$D:$D,Inserimento!$F:$F,"Intesa Sanpaolo"),"")</f>
        <v/>
      </c>
    </row>
    <row r="33" ht="18" customHeight="1">
      <c r="B33" s="14" t="inlineStr">
        <is>
          <t>Enel</t>
        </is>
      </c>
      <c r="C33" s="43" t="inlineStr">
        <is>
          <t>IT0000072618</t>
        </is>
      </c>
      <c r="D33" s="42">
        <f>SUMIF(Inserimento!$F:$F,"Enel",Inserimento!$K:$K)</f>
        <v/>
      </c>
      <c r="E33" s="42">
        <f>SUMIF(Inserimento!$F:$F,"Enel",Inserimento!$N:$N)</f>
        <v/>
      </c>
      <c r="F33" s="43">
        <f>IF(COUNTIF(Inserimento!$F:$F,"Enel")=0,"",IF(COUNTIF(Inserimento!$P:$P,"Incassato")&gt;=COUNTIF(Inserimento!$F:$F,"Enel"),"Incassato","Da incassare"))</f>
        <v/>
      </c>
      <c r="G33" s="45">
        <f>IFERROR(MAXIFS(Inserimento!$D:$D,Inserimento!$F:$F,"Enel"),"")</f>
        <v/>
      </c>
    </row>
    <row r="34" ht="18" customHeight="1">
      <c r="B34" s="11" t="inlineStr">
        <is>
          <t>IBM</t>
        </is>
      </c>
      <c r="C34" s="37" t="inlineStr">
        <is>
          <t>US4592001014</t>
        </is>
      </c>
      <c r="D34" s="38">
        <f>SUMIF(Inserimento!$F:$F,"IBM",Inserimento!$K:$K)</f>
        <v/>
      </c>
      <c r="E34" s="38">
        <f>SUMIF(Inserimento!$F:$F,"IBM",Inserimento!$N:$N)</f>
        <v/>
      </c>
      <c r="F34" s="37">
        <f>IF(COUNTIF(Inserimento!$F:$F,"IBM")=0,"",IF(COUNTIF(Inserimento!$P:$P,"Incassato")&gt;=COUNTIF(Inserimento!$F:$F,"IBM"),"Incassato","Da incassare"))</f>
        <v/>
      </c>
      <c r="G34" s="36">
        <f>IFERROR(MAXIFS(Inserimento!$D:$D,Inserimento!$F:$F,"IBM"),"")</f>
        <v/>
      </c>
    </row>
    <row r="35" ht="18" customHeight="1">
      <c r="B35" s="14" t="inlineStr">
        <is>
          <t>Eni</t>
        </is>
      </c>
      <c r="C35" s="43" t="inlineStr">
        <is>
          <t>IT0001347308</t>
        </is>
      </c>
      <c r="D35" s="42">
        <f>SUMIF(Inserimento!$F:$F,"Eni",Inserimento!$K:$K)</f>
        <v/>
      </c>
      <c r="E35" s="42">
        <f>SUMIF(Inserimento!$F:$F,"Eni",Inserimento!$N:$N)</f>
        <v/>
      </c>
      <c r="F35" s="43">
        <f>IF(COUNTIF(Inserimento!$F:$F,"Eni")=0,"",IF(COUNTIF(Inserimento!$P:$P,"Incassato")&gt;=COUNTIF(Inserimento!$F:$F,"Eni"),"Incassato","Da incassare"))</f>
        <v/>
      </c>
      <c r="G35" s="45">
        <f>IFERROR(MAXIFS(Inserimento!$D:$D,Inserimento!$F:$F,"Eni"),"")</f>
        <v/>
      </c>
    </row>
    <row r="36" ht="18" customHeight="1">
      <c r="B36" s="11" t="inlineStr">
        <is>
          <t>Stellantis</t>
        </is>
      </c>
      <c r="C36" s="37" t="inlineStr">
        <is>
          <t>NL0011821202</t>
        </is>
      </c>
      <c r="D36" s="38">
        <f>SUMIF(Inserimento!$F:$F,"Stellantis",Inserimento!$K:$K)</f>
        <v/>
      </c>
      <c r="E36" s="38">
        <f>SUMIF(Inserimento!$F:$F,"Stellantis",Inserimento!$N:$N)</f>
        <v/>
      </c>
      <c r="F36" s="37">
        <f>IF(COUNTIF(Inserimento!$F:$F,"Stellantis")=0,"",IF(COUNTIF(Inserimento!$P:$P,"Incassato")&gt;=COUNTIF(Inserimento!$F:$F,"Stellantis"),"Incassato","Da incassare"))</f>
        <v/>
      </c>
      <c r="G36" s="36">
        <f>IFERROR(MAXIFS(Inserimento!$D:$D,Inserimento!$F:$F,"Stellantis"),"")</f>
        <v/>
      </c>
    </row>
    <row r="37" ht="18" customHeight="1">
      <c r="B37" s="14" t="inlineStr">
        <is>
          <t>Deutsche Bank</t>
        </is>
      </c>
      <c r="C37" s="43" t="inlineStr">
        <is>
          <t>DE0005140008</t>
        </is>
      </c>
      <c r="D37" s="42">
        <f>SUMIF(Inserimento!$F:$F,"Deutsche Bank",Inserimento!$K:$K)</f>
        <v/>
      </c>
      <c r="E37" s="42">
        <f>SUMIF(Inserimento!$F:$F,"Deutsche Bank",Inserimento!$N:$N)</f>
        <v/>
      </c>
      <c r="F37" s="43">
        <f>IF(COUNTIF(Inserimento!$F:$F,"Deutsche Bank")=0,"",IF(COUNTIF(Inserimento!$P:$P,"Incassato")&gt;=COUNTIF(Inserimento!$F:$F,"Deutsche Bank"),"Incassato","Da incassare"))</f>
        <v/>
      </c>
      <c r="G37" s="45">
        <f>IFERROR(MAXIFS(Inserimento!$D:$D,Inserimento!$F:$F,"Deutsche Bank"),"")</f>
        <v/>
      </c>
    </row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0">
    <mergeCell ref="A1:N1"/>
    <mergeCell ref="A2:N2"/>
    <mergeCell ref="B4:G4"/>
    <mergeCell ref="B5:D5"/>
    <mergeCell ref="B6:D6"/>
    <mergeCell ref="E5:G5"/>
    <mergeCell ref="E6:G6"/>
    <mergeCell ref="B8:D8"/>
    <mergeCell ref="B9:D9"/>
    <mergeCell ref="E8:G8"/>
    <mergeCell ref="E9:G9"/>
    <mergeCell ref="B11:D11"/>
    <mergeCell ref="B12:D12"/>
    <mergeCell ref="E11:G11"/>
    <mergeCell ref="E12:G12"/>
    <mergeCell ref="B14:G14"/>
    <mergeCell ref="B30:G30"/>
    <mergeCell ref="I4:N4"/>
    <mergeCell ref="I15:N15"/>
    <mergeCell ref="I23:N2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2026-05-24T10:59:27Z</dcterms:created>
  <dcterms:modified xmlns:dcterms="http://purl.org/dc/terms/" xmlns:xsi="http://www.w3.org/2001/XMLSchema-instance" xsi:type="dcterms:W3CDTF">2026-05-24T10:59:27Z</dcterms:modified>
</cp:coreProperties>
</file>