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  <sheet xmlns:r="http://schemas.openxmlformats.org/officeDocument/2006/relationships" name="Analisi Mensile" sheetId="5" state="visible" r:id="rId5"/>
  </sheets>
  <definedNames>
    <definedName name="_xlnm.Print_Titles" localSheetId="2">'Inserimento'!1:4</definedName>
    <definedName name="_xlnm.Print_Titles" localSheetId="4">'Analisi Mensile'!1:4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b val="1"/>
      <color rgb="00FFFFFF"/>
      <sz val="18"/>
    </font>
    <font>
      <color rgb="00FFFFFF"/>
      <sz val="11"/>
    </font>
    <font>
      <i val="1"/>
      <color rgb="000D5954"/>
      <sz val="9"/>
    </font>
    <font>
      <b val="1"/>
      <color rgb="00FFFFFF"/>
      <sz val="12"/>
    </font>
    <font>
      <b val="1"/>
      <color rgb="000D5954"/>
      <sz val="10"/>
    </font>
    <font>
      <color rgb="000D5954"/>
      <sz val="10"/>
    </font>
    <font>
      <b val="1"/>
      <color rgb="00FFFFFF"/>
      <sz val="11"/>
    </font>
    <font>
      <b val="1"/>
      <color rgb="00FFFFFF"/>
      <sz val="10"/>
    </font>
    <font>
      <b val="1"/>
      <color rgb="00FFFFFF"/>
      <sz val="13"/>
    </font>
    <font>
      <b val="1"/>
      <color rgb="000D5954"/>
      <sz val="11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E0F2F1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applyAlignment="1" pivotButton="0" quotePrefix="0" xfId="0">
      <alignment horizontal="right" vertical="center"/>
    </xf>
    <xf numFmtId="0" fontId="4" fillId="3" borderId="1" applyAlignment="1" pivotButton="0" quotePrefix="0" xfId="0">
      <alignment vertical="center"/>
    </xf>
    <xf numFmtId="0" fontId="0" fillId="0" borderId="4" pivotButton="0" quotePrefix="0" xfId="0"/>
    <xf numFmtId="0" fontId="5" fillId="5" borderId="1" applyAlignment="1" pivotButton="0" quotePrefix="0" xfId="0">
      <alignment vertical="top" wrapText="1"/>
    </xf>
    <xf numFmtId="0" fontId="6" fillId="6" borderId="1" applyAlignment="1" pivotButton="0" quotePrefix="0" xfId="0">
      <alignment vertical="top" wrapText="1"/>
    </xf>
    <xf numFmtId="0" fontId="7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vertical="center" wrapText="1"/>
    </xf>
    <xf numFmtId="0" fontId="6" fillId="7" borderId="1" applyAlignment="1" pivotButton="0" quotePrefix="0" xfId="0">
      <alignment vertical="center" wrapText="1"/>
    </xf>
    <xf numFmtId="0" fontId="6" fillId="5" borderId="1" applyAlignment="1" pivotButton="0" quotePrefix="0" xfId="0">
      <alignment vertical="center" wrapText="1"/>
    </xf>
    <xf numFmtId="0" fontId="8" fillId="2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2" fontId="6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6" fillId="7" borderId="1" applyAlignment="1" pivotButton="0" quotePrefix="0" xfId="0">
      <alignment vertical="top" wrapText="1"/>
    </xf>
    <xf numFmtId="0" fontId="0" fillId="7" borderId="1" pivotButton="0" quotePrefix="0" xfId="0"/>
    <xf numFmtId="0" fontId="9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8" fillId="3" borderId="1" applyAlignment="1" pivotButton="0" quotePrefix="0" xfId="0">
      <alignment horizontal="left" vertical="center"/>
    </xf>
    <xf numFmtId="1" fontId="10" fillId="7" borderId="1" applyAlignment="1" pivotButton="0" quotePrefix="0" xfId="0">
      <alignment horizontal="center" vertical="center"/>
    </xf>
    <xf numFmtId="10" fontId="10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2" fontId="10" fillId="7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/>
    </xf>
    <xf numFmtId="164" fontId="6" fillId="6" borderId="1" applyAlignment="1" pivotButton="0" quotePrefix="0" xfId="0">
      <alignment horizontal="center"/>
    </xf>
    <xf numFmtId="164" fontId="5" fillId="4" borderId="1" applyAlignment="1" pivotButton="0" quotePrefix="0" xfId="0">
      <alignment horizontal="center"/>
    </xf>
    <xf numFmtId="0" fontId="6" fillId="5" borderId="1" applyAlignment="1" pivotButton="0" quotePrefix="0" xfId="0">
      <alignment horizontal="center"/>
    </xf>
    <xf numFmtId="164" fontId="6" fillId="5" borderId="1" applyAlignment="1" pivotButton="0" quotePrefix="0" xfId="0">
      <alignment horizontal="center"/>
    </xf>
    <xf numFmtId="0" fontId="5" fillId="6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/>
    </xf>
    <xf numFmtId="10" fontId="6" fillId="4" borderId="1" applyAlignment="1" pivotButton="0" quotePrefix="0" xfId="0">
      <alignment horizontal="center"/>
    </xf>
    <xf numFmtId="164" fontId="6" fillId="4" borderId="1" applyAlignment="1" pivotButton="0" quotePrefix="0" xfId="0">
      <alignment horizontal="center"/>
    </xf>
    <xf numFmtId="2" fontId="6" fillId="4" borderId="1" applyAlignment="1" pivotButton="0" quotePrefix="0" xfId="0">
      <alignment horizontal="center"/>
    </xf>
    <xf numFmtId="0" fontId="6" fillId="7" borderId="1" applyAlignment="1" pivotButton="0" quotePrefix="0" xfId="0">
      <alignment horizontal="center"/>
    </xf>
    <xf numFmtId="0" fontId="5" fillId="5" borderId="1" applyAlignment="1" pivotButton="0" quotePrefix="0" xfId="0">
      <alignment horizontal="center" vertical="center"/>
    </xf>
    <xf numFmtId="1" fontId="7" fillId="2" borderId="1" applyAlignment="1" pivotButton="0" quotePrefix="0" xfId="0">
      <alignment horizontal="center" vertical="center"/>
    </xf>
    <xf numFmtId="10" fontId="7" fillId="2" borderId="1" applyAlignment="1" pivotButton="0" quotePrefix="0" xfId="0">
      <alignment horizontal="center" vertical="center"/>
    </xf>
    <xf numFmtId="164" fontId="7" fillId="2" borderId="1" applyAlignment="1" pivotButton="0" quotePrefix="0" xfId="0">
      <alignment horizontal="center" vertical="center"/>
    </xf>
    <xf numFmtId="2" fontId="7" fillId="2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b val="1"/>
        <color rgb="00166534"/>
      </font>
      <fill>
        <patternFill patternType="solid">
          <fgColor rgb="00D1FAE5"/>
        </patternFill>
      </fill>
    </dxf>
    <dxf>
      <font>
        <b val="1"/>
        <color rgb="00991B1B"/>
      </font>
      <fill>
        <patternFill patternType="solid">
          <fgColor rgb="00FEE2E2"/>
        </patternFill>
      </fill>
    </dxf>
    <dxf>
      <font>
        <b val="1"/>
        <color rgb="00713F12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Equity Curve Cumulata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'Dashboard'!$B$13:$B$22</f>
            </numRef>
          </cat>
          <val>
            <numRef>
              <f>'Dashboard'!$E$13:$E$22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Trade #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P&amp;L Cumulato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P&amp;L per Trade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val>
            <numRef>
              <f>'Dashboard'!$D$13:$D$22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Trade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P&amp;L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P&amp;L Netto Mensile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Mensile'!F4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'Analisi Mensile'!$A$5:$A$16</f>
            </numRef>
          </cat>
          <val>
            <numRef>
              <f>'Analisi Mensile'!$F$5:$F$16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P&amp;L Netto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Win Rate Mensile %</a:t>
            </a:r>
          </a:p>
        </rich>
      </tx>
    </title>
    <plotArea>
      <lineChart>
        <grouping val="standard"/>
        <ser>
          <idx val="0"/>
          <order val="0"/>
          <tx>
            <strRef>
              <f>'Analisi Mensile'!E4</f>
            </strRef>
          </tx>
          <spPr>
            <a:ln xmlns:a="http://schemas.openxmlformats.org/drawingml/2006/main" w="25000">
              <a:solidFill>
                <a:srgbClr val="22C55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'Analisi Mensile'!$A$5:$A$16</f>
            </numRef>
          </cat>
          <val>
            <numRef>
              <f>'Analisi Mensile'!$E$5:$E$16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Win Rate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24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24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19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60" customWidth="1" min="3" max="3"/>
    <col width="5" customWidth="1" min="4" max="4"/>
  </cols>
  <sheetData>
    <row r="1" ht="36" customHeight="1">
      <c r="A1" s="1" t="inlineStr">
        <is>
          <t>DIARIO TRADING – GUIDA OPERATIVA</t>
        </is>
      </c>
    </row>
    <row r="2" ht="22" customHeight="1">
      <c r="A2" s="2" t="inlineStr">
        <is>
          <t>Istruzioni per l'utilizzo del file</t>
        </is>
      </c>
    </row>
    <row r="3" ht="18" customHeight="1">
      <c r="A3" s="3" t="inlineStr">
        <is>
          <t>Aggiornato al: 24/05/2026</t>
        </is>
      </c>
    </row>
    <row r="5" ht="20" customHeight="1">
      <c r="B5" s="4" t="inlineStr">
        <is>
          <t>DESCRIZIONE DEL FILE</t>
        </is>
      </c>
      <c r="C5" s="5" t="n"/>
    </row>
    <row r="6" ht="30" customHeight="1">
      <c r="B6" s="6" t="inlineStr">
        <is>
          <t>Scopo:</t>
        </is>
      </c>
      <c r="C6" s="7" t="inlineStr">
        <is>
          <t>Registrare e analizzare ogni operazione di trading in modo disciplinato e strutturato.</t>
        </is>
      </c>
    </row>
    <row r="7" ht="30" customHeight="1">
      <c r="B7" s="6" t="inlineStr">
        <is>
          <t>Struttura:</t>
        </is>
      </c>
      <c r="C7" s="7" t="inlineStr">
        <is>
          <t>Il file è composto da 5 fogli: Istruzioni, Parametri, Inserimento, Dashboard, Analisi Mensile.</t>
        </is>
      </c>
    </row>
    <row r="8" ht="30" customHeight="1">
      <c r="B8" s="6" t="inlineStr">
        <is>
          <t>Uso consigliato:</t>
        </is>
      </c>
      <c r="C8" s="7" t="inlineStr">
        <is>
          <t>Compilare il foglio Inserimento dopo ogni trade. Rivedere Dashboard settimanalmente. Analisi Mensile a fine mese.</t>
        </is>
      </c>
    </row>
    <row r="10" ht="20" customHeight="1">
      <c r="B10" s="4" t="inlineStr">
        <is>
          <t>FOGLIO PARAMETRI</t>
        </is>
      </c>
      <c r="C10" s="5" t="n"/>
    </row>
    <row r="11" ht="30" customHeight="1">
      <c r="B11" s="6" t="inlineStr">
        <is>
          <t>Capitale iniziale:</t>
        </is>
      </c>
      <c r="C11" s="7" t="inlineStr">
        <is>
          <t>Inserire il capitale disponibile per il trading. Utilizzato per calcolare rischio %.</t>
        </is>
      </c>
    </row>
    <row r="12" ht="30" customHeight="1">
      <c r="B12" s="6" t="inlineStr">
        <is>
          <t>Rischio per trade %:</t>
        </is>
      </c>
      <c r="C12" s="7" t="inlineStr">
        <is>
          <t>Percentuale massima del capitale da rischiare in ogni singola operazione.</t>
        </is>
      </c>
    </row>
    <row r="13" ht="30" customHeight="1">
      <c r="B13" s="6" t="inlineStr">
        <is>
          <t>Rischio giornaliero %:</t>
        </is>
      </c>
      <c r="C13" s="7" t="inlineStr">
        <is>
          <t>Limite giornaliero. Al raggiungimento smettere di operare.</t>
        </is>
      </c>
    </row>
    <row r="14" ht="30" customHeight="1">
      <c r="B14" s="6" t="inlineStr">
        <is>
          <t>Elenco setup:</t>
        </is>
      </c>
      <c r="C14" s="7" t="inlineStr">
        <is>
          <t>Definire i propri setup operativi per mantenere coerenza.</t>
        </is>
      </c>
    </row>
    <row r="16" ht="20" customHeight="1">
      <c r="B16" s="4" t="inlineStr">
        <is>
          <t>FOGLIO INSERIMENTO – CAMPI PRINCIPALI</t>
        </is>
      </c>
      <c r="C16" s="5" t="n"/>
    </row>
    <row r="17" ht="30" customHeight="1">
      <c r="B17" s="6" t="inlineStr">
        <is>
          <t>ID Trade:</t>
        </is>
      </c>
      <c r="C17" s="7" t="inlineStr">
        <is>
          <t>Numero progressivo automatico o manuale per identificare la trade.</t>
        </is>
      </c>
    </row>
    <row r="18" ht="30" customHeight="1">
      <c r="B18" s="6" t="inlineStr">
        <is>
          <t>Data/Ora Apertura e Chiusura:</t>
        </is>
      </c>
      <c r="C18" s="7" t="inlineStr">
        <is>
          <t>Formato DD/MM/AAAA per date, HH:MM per orari.</t>
        </is>
      </c>
    </row>
    <row r="19" ht="30" customHeight="1">
      <c r="B19" s="6" t="inlineStr">
        <is>
          <t>Mercato / Strumento / Simbolo:</t>
        </is>
      </c>
      <c r="C19" s="7" t="inlineStr">
        <is>
          <t>Specificare il mercato (Azioni, ETF, Forex...), il nome e il ticker.</t>
        </is>
      </c>
    </row>
    <row r="20" ht="30" customHeight="1">
      <c r="B20" s="6" t="inlineStr">
        <is>
          <t>Long/Short:</t>
        </is>
      </c>
      <c r="C20" s="7" t="inlineStr">
        <is>
          <t>Direzione dell'operazione. Influenza il calcolo P&amp;L.</t>
        </is>
      </c>
    </row>
    <row r="21" ht="30" customHeight="1">
      <c r="B21" s="6" t="inlineStr">
        <is>
          <t>Setup:</t>
        </is>
      </c>
      <c r="C21" s="7" t="inlineStr">
        <is>
          <t>Il setup tecnico o strategico usato (es. Breakout, Pullback, Reversal).</t>
        </is>
      </c>
    </row>
    <row r="22" ht="30" customHeight="1">
      <c r="B22" s="6" t="inlineStr">
        <is>
          <t>Quantità:</t>
        </is>
      </c>
      <c r="C22" s="7" t="inlineStr">
        <is>
          <t>Numero di contratti, lotti o azioni acquistati/venduti.</t>
        </is>
      </c>
    </row>
    <row r="23" ht="30" customHeight="1">
      <c r="B23" s="6" t="inlineStr">
        <is>
          <t>Prezzo Entrata / Uscita:</t>
        </is>
      </c>
      <c r="C23" s="7" t="inlineStr">
        <is>
          <t>Prezzi effettivi di esecuzione (non quelli previsti).</t>
        </is>
      </c>
    </row>
    <row r="24" ht="30" customHeight="1">
      <c r="B24" s="6" t="inlineStr">
        <is>
          <t>Stop Loss / Take Profit:</t>
        </is>
      </c>
      <c r="C24" s="7" t="inlineStr">
        <is>
          <t>Livelli pianificati prima dell'ingresso. Fondamentali per R multiple.</t>
        </is>
      </c>
    </row>
    <row r="25" ht="30" customHeight="1">
      <c r="B25" s="6" t="inlineStr">
        <is>
          <t>Commissioni / Slippage:</t>
        </is>
      </c>
      <c r="C25" s="7" t="inlineStr">
        <is>
          <t>Costi effettivi in €. Lo slippage è la differenza tra prezzo atteso e reale.</t>
        </is>
      </c>
    </row>
    <row r="26" ht="30" customHeight="1">
      <c r="B26" s="6" t="inlineStr">
        <is>
          <t>P&amp;L Lordo:</t>
        </is>
      </c>
      <c r="C26" s="7" t="inlineStr">
        <is>
          <t>Calcolato automaticamente: (Uscita - Entrata) x Quantità per Long.</t>
        </is>
      </c>
    </row>
    <row r="27" ht="30" customHeight="1">
      <c r="B27" s="6" t="inlineStr">
        <is>
          <t>P&amp;L Netto:</t>
        </is>
      </c>
      <c r="C27" s="7" t="inlineStr">
        <is>
          <t>P&amp;L Lordo - Commissioni - Slippage.</t>
        </is>
      </c>
    </row>
    <row r="28" ht="30" customHeight="1">
      <c r="B28" s="6" t="inlineStr">
        <is>
          <t>Rischio Iniziale €:</t>
        </is>
      </c>
      <c r="C28" s="7" t="inlineStr">
        <is>
          <t>Distanza dallo stop x Quantità. Base per calcolare R multiple.</t>
        </is>
      </c>
    </row>
    <row r="29" ht="30" customHeight="1">
      <c r="B29" s="6" t="inlineStr">
        <is>
          <t>R Multiple:</t>
        </is>
      </c>
      <c r="C29" s="7" t="inlineStr">
        <is>
          <t>P&amp;L Netto / Rischio Iniziale. Misura la qualità della trade vs piano.</t>
        </is>
      </c>
    </row>
    <row r="30" ht="30" customHeight="1">
      <c r="B30" s="6" t="inlineStr">
        <is>
          <t>Esito:</t>
        </is>
      </c>
      <c r="C30" s="7" t="inlineStr">
        <is>
          <t>Calcolato automaticamente: Vincente / Perdente / Flat.</t>
        </is>
      </c>
    </row>
    <row r="31" ht="30" customHeight="1">
      <c r="B31" s="6" t="inlineStr">
        <is>
          <t>Piano Rispettato:</t>
        </is>
      </c>
      <c r="C31" s="7" t="inlineStr">
        <is>
          <t>Hai seguito il piano? Sì / No. Dato critico per la disciplina.</t>
        </is>
      </c>
    </row>
    <row r="32" ht="30" customHeight="1">
      <c r="B32" s="6" t="inlineStr">
        <is>
          <t>Stato Emozionale:</t>
        </is>
      </c>
      <c r="C32" s="7" t="inlineStr">
        <is>
          <t>Come ti sentivi durante la trade. Fondamentale per la revisione comportamentale.</t>
        </is>
      </c>
    </row>
    <row r="33" ht="30" customHeight="1">
      <c r="B33" s="6" t="inlineStr">
        <is>
          <t>Note Trade:</t>
        </is>
      </c>
      <c r="C33" s="7" t="inlineStr">
        <is>
          <t>Descrizione libera: motivazione, errori, osservazioni di mercato.</t>
        </is>
      </c>
    </row>
    <row r="35" ht="20" customHeight="1">
      <c r="B35" s="4" t="inlineStr">
        <is>
          <t>FOGLIO DASHBOARD</t>
        </is>
      </c>
      <c r="C35" s="5" t="n"/>
    </row>
    <row r="36" ht="30" customHeight="1">
      <c r="B36" s="6" t="inlineStr">
        <is>
          <t>KPI:</t>
        </is>
      </c>
      <c r="C36" s="7" t="inlineStr">
        <is>
          <t>I principali indicatori di performance sono calcolati automaticamente.</t>
        </is>
      </c>
    </row>
    <row r="37" ht="30" customHeight="1">
      <c r="B37" s="6" t="inlineStr">
        <is>
          <t>Win Rate:</t>
        </is>
      </c>
      <c r="C37" s="7" t="inlineStr">
        <is>
          <t>% di trade vincenti sul totale. Obiettivo minimo consigliato: 40%.</t>
        </is>
      </c>
    </row>
    <row r="38" ht="30" customHeight="1">
      <c r="B38" s="6" t="inlineStr">
        <is>
          <t>Profit Factor:</t>
        </is>
      </c>
      <c r="C38" s="7" t="inlineStr">
        <is>
          <t>Somma profitti / Somma perdite. Valore &gt; 1 = sistema profittevole.</t>
        </is>
      </c>
    </row>
    <row r="39" ht="30" customHeight="1">
      <c r="B39" s="6" t="inlineStr">
        <is>
          <t>R Medio:</t>
        </is>
      </c>
      <c r="C39" s="7" t="inlineStr">
        <is>
          <t>Media delle R multiple. Positivo = sistema con edge.</t>
        </is>
      </c>
    </row>
    <row r="40" ht="30" customHeight="1">
      <c r="B40" s="6" t="inlineStr">
        <is>
          <t>Drawdown Massimo:</t>
        </is>
      </c>
      <c r="C40" s="7" t="inlineStr">
        <is>
          <t>Perdita massima dal picco. Da confrontare con soglia in Parametri.</t>
        </is>
      </c>
    </row>
    <row r="42" ht="20" customHeight="1">
      <c r="B42" s="4" t="inlineStr">
        <is>
          <t>FOGLIO ANALISI MENSILE</t>
        </is>
      </c>
      <c r="C42" s="5" t="n"/>
    </row>
    <row r="43" ht="30" customHeight="1">
      <c r="B43" s="6" t="inlineStr">
        <is>
          <t>Uso:</t>
        </is>
      </c>
      <c r="C43" s="7" t="inlineStr">
        <is>
          <t>Riepilogo automatico per mese. Confrontare i mesi per identificare pattern.</t>
        </is>
      </c>
    </row>
    <row r="44" ht="30" customHeight="1">
      <c r="B44" s="6" t="inlineStr">
        <is>
          <t>Setup Migliore:</t>
        </is>
      </c>
      <c r="C44" s="7" t="inlineStr">
        <is>
          <t>Da compilare manualmente dopo revisione del mese.</t>
        </is>
      </c>
    </row>
    <row r="46" ht="20" customHeight="1">
      <c r="B46" s="4" t="inlineStr">
        <is>
          <t>NOTE GENERALI</t>
        </is>
      </c>
      <c r="C46" s="5" t="n"/>
    </row>
    <row r="47" ht="30" customHeight="1">
      <c r="B47" s="6" t="inlineStr">
        <is>
          <t>Privacy:</t>
        </is>
      </c>
      <c r="C47" s="7" t="inlineStr">
        <is>
          <t>Il file può contenere dati personali. Conservarlo in luogo sicuro. GDPR applicabile.</t>
        </is>
      </c>
    </row>
    <row r="48" ht="30" customHeight="1">
      <c r="B48" s="6" t="inlineStr">
        <is>
          <t>Backup:</t>
        </is>
      </c>
      <c r="C48" s="7" t="inlineStr">
        <is>
          <t>Eseguire backup periodici del file. Non affidarsi a una sola copia.</t>
        </is>
      </c>
    </row>
    <row r="49" ht="30" customHeight="1">
      <c r="B49" s="6" t="inlineStr">
        <is>
          <t>Valuta:</t>
        </is>
      </c>
      <c r="C49" s="7" t="inlineStr">
        <is>
          <t>Tutti gli importi in Euro (€). Adattare se si opera su conti in valuta estera.</t>
        </is>
      </c>
    </row>
    <row r="50" ht="30" customHeight="1">
      <c r="B50" s="6" t="inlineStr">
        <is>
          <t>Formule:</t>
        </is>
      </c>
      <c r="C50" s="7" t="inlineStr">
        <is>
          <t>Non modificare le celle con formule (evidenziate in verde chiaro). Compilare solo le celle gialle.</t>
        </is>
      </c>
    </row>
    <row r="51" ht="30" customHeight="1">
      <c r="B51" s="6" t="inlineStr">
        <is>
          <t>Avviso:</t>
        </is>
      </c>
      <c r="C51" s="7" t="inlineStr">
        <is>
          <t>Questo file è uno strumento operativo personale. Non costituisce consulenza finanziaria.</t>
        </is>
      </c>
    </row>
  </sheetData>
  <mergeCells count="9">
    <mergeCell ref="A1:H1"/>
    <mergeCell ref="A2:H2"/>
    <mergeCell ref="A3:H3"/>
    <mergeCell ref="B5:C5"/>
    <mergeCell ref="B10:C10"/>
    <mergeCell ref="B16:C16"/>
    <mergeCell ref="B35:C35"/>
    <mergeCell ref="B42:C42"/>
    <mergeCell ref="B46:C46"/>
  </mergeCell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2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8" customWidth="1" min="1" max="1"/>
    <col width="28" customWidth="1" min="2" max="2"/>
    <col width="12" customWidth="1" min="3" max="3"/>
    <col width="45" customWidth="1" min="4" max="4"/>
  </cols>
  <sheetData>
    <row r="1" ht="36" customHeight="1">
      <c r="A1" s="1" t="inlineStr">
        <is>
          <t>PARAMETRI GLOBALI DI TRADING</t>
        </is>
      </c>
    </row>
    <row r="2" ht="22" customHeight="1">
      <c r="A2" s="2" t="inlineStr">
        <is>
          <t>Variabili di controllo e configurazione del diario</t>
        </is>
      </c>
    </row>
    <row r="3" ht="18" customHeight="1">
      <c r="A3" s="3" t="inlineStr">
        <is>
          <t>Aggiornato al: 24/05/2026</t>
        </is>
      </c>
    </row>
    <row r="4">
      <c r="A4" s="8" t="inlineStr">
        <is>
          <t>Parametro</t>
        </is>
      </c>
      <c r="B4" s="8" t="inlineStr">
        <is>
          <t>Valore</t>
        </is>
      </c>
      <c r="C4" s="8" t="inlineStr">
        <is>
          <t>Unità</t>
        </is>
      </c>
      <c r="D4" s="8" t="inlineStr">
        <is>
          <t>Descrizione</t>
        </is>
      </c>
    </row>
    <row r="5" ht="18" customHeight="1">
      <c r="A5" s="9" t="inlineStr">
        <is>
          <t>Nome Trader</t>
        </is>
      </c>
      <c r="B5" s="10" t="inlineStr">
        <is>
          <t>Mario Rossi</t>
        </is>
      </c>
      <c r="C5" s="9" t="inlineStr">
        <is>
          <t>testo</t>
        </is>
      </c>
      <c r="D5" s="9" t="inlineStr">
        <is>
          <t>Nome e cognome del trader</t>
        </is>
      </c>
    </row>
    <row r="6" ht="18" customHeight="1">
      <c r="A6" s="11" t="inlineStr">
        <is>
          <t>Ragione Sociale</t>
        </is>
      </c>
      <c r="B6" s="10" t="inlineStr">
        <is>
          <t>Rossi Trading</t>
        </is>
      </c>
      <c r="C6" s="11" t="inlineStr">
        <is>
          <t>testo</t>
        </is>
      </c>
      <c r="D6" s="11" t="inlineStr">
        <is>
          <t>Nome studio o società (se applicabile)</t>
        </is>
      </c>
    </row>
    <row r="7" ht="18" customHeight="1">
      <c r="A7" s="9" t="inlineStr">
        <is>
          <t>Codice Fiscale</t>
        </is>
      </c>
      <c r="B7" s="10" t="inlineStr">
        <is>
          <t>RSSMRA80A01H501Z</t>
        </is>
      </c>
      <c r="C7" s="9" t="inlineStr">
        <is>
          <t>testo</t>
        </is>
      </c>
      <c r="D7" s="9" t="inlineStr">
        <is>
          <t>CF del trader</t>
        </is>
      </c>
    </row>
    <row r="8" ht="18" customHeight="1">
      <c r="A8" s="11" t="inlineStr">
        <is>
          <t>E-mail</t>
        </is>
      </c>
      <c r="B8" s="10" t="inlineStr">
        <is>
          <t>mario.rossi@email.it</t>
        </is>
      </c>
      <c r="C8" s="11" t="inlineStr">
        <is>
          <t>testo</t>
        </is>
      </c>
      <c r="D8" s="11" t="inlineStr">
        <is>
          <t>Contatto principale</t>
        </is>
      </c>
    </row>
    <row r="9" ht="18" customHeight="1">
      <c r="A9" s="9" t="inlineStr">
        <is>
          <t>Data Inizio Tracking</t>
        </is>
      </c>
      <c r="B9" s="10" t="inlineStr">
        <is>
          <t>24/05/2026</t>
        </is>
      </c>
      <c r="C9" s="9" t="inlineStr">
        <is>
          <t>data</t>
        </is>
      </c>
      <c r="D9" s="9" t="inlineStr">
        <is>
          <t>Data da cui inizia il diario</t>
        </is>
      </c>
    </row>
    <row r="10" ht="18" customHeight="1">
      <c r="A10" s="11" t="inlineStr">
        <is>
          <t>Valuta Base</t>
        </is>
      </c>
      <c r="B10" s="10" t="inlineStr">
        <is>
          <t>EUR</t>
        </is>
      </c>
      <c r="C10" s="11" t="inlineStr">
        <is>
          <t>valuta</t>
        </is>
      </c>
      <c r="D10" s="11" t="inlineStr">
        <is>
          <t>Valuta principale del conto</t>
        </is>
      </c>
    </row>
    <row r="11" ht="18" customHeight="1">
      <c r="A11" s="9" t="inlineStr">
        <is>
          <t>Capitale Iniziale</t>
        </is>
      </c>
      <c r="B11" s="10" t="n">
        <v>10000</v>
      </c>
      <c r="C11" s="9" t="inlineStr">
        <is>
          <t>€</t>
        </is>
      </c>
      <c r="D11" s="9" t="inlineStr">
        <is>
          <t>Capitale disponibile per il trading</t>
        </is>
      </c>
    </row>
    <row r="12" ht="18" customHeight="1">
      <c r="A12" s="11" t="inlineStr">
        <is>
          <t>Rischio Max per Trade %</t>
        </is>
      </c>
      <c r="B12" s="10" t="n">
        <v>1</v>
      </c>
      <c r="C12" s="11" t="inlineStr">
        <is>
          <t>%</t>
        </is>
      </c>
      <c r="D12" s="11" t="inlineStr">
        <is>
          <t>Percentuale massima rischiata per operazione</t>
        </is>
      </c>
    </row>
    <row r="13" ht="18" customHeight="1">
      <c r="A13" s="9" t="inlineStr">
        <is>
          <t>Rischio Max Giornaliero %</t>
        </is>
      </c>
      <c r="B13" s="10" t="n">
        <v>3</v>
      </c>
      <c r="C13" s="9" t="inlineStr">
        <is>
          <t>%</t>
        </is>
      </c>
      <c r="D13" s="9" t="inlineStr">
        <is>
          <t>Limite perdita giornaliera (stop operatività)</t>
        </is>
      </c>
    </row>
    <row r="14" ht="18" customHeight="1">
      <c r="A14" s="11" t="inlineStr">
        <is>
          <t>Rischio Max Mensile %</t>
        </is>
      </c>
      <c r="B14" s="10" t="n">
        <v>10</v>
      </c>
      <c r="C14" s="11" t="inlineStr">
        <is>
          <t>%</t>
        </is>
      </c>
      <c r="D14" s="11" t="inlineStr">
        <is>
          <t>Limite perdita mensile (stop operatività)</t>
        </is>
      </c>
    </row>
    <row r="15" ht="18" customHeight="1">
      <c r="A15" s="9" t="inlineStr">
        <is>
          <t>Commissione Media per Trade</t>
        </is>
      </c>
      <c r="B15" s="10" t="n">
        <v>2.5</v>
      </c>
      <c r="C15" s="9" t="inlineStr">
        <is>
          <t>€</t>
        </is>
      </c>
      <c r="D15" s="9" t="inlineStr">
        <is>
          <t>Costo medio di commissione per operazione</t>
        </is>
      </c>
    </row>
    <row r="16" ht="18" customHeight="1">
      <c r="A16" s="11" t="inlineStr">
        <is>
          <t>Slippage Medio Stimato</t>
        </is>
      </c>
      <c r="B16" s="10" t="n">
        <v>0.5</v>
      </c>
      <c r="C16" s="11" t="inlineStr">
        <is>
          <t>€</t>
        </is>
      </c>
      <c r="D16" s="11" t="inlineStr">
        <is>
          <t>Slippage medio stimato per operazione</t>
        </is>
      </c>
    </row>
    <row r="17" ht="18" customHeight="1">
      <c r="A17" s="9" t="inlineStr">
        <is>
          <t>Timeframe Principale</t>
        </is>
      </c>
      <c r="B17" s="10" t="inlineStr">
        <is>
          <t>Daily</t>
        </is>
      </c>
      <c r="C17" s="9" t="inlineStr">
        <is>
          <t>testo</t>
        </is>
      </c>
      <c r="D17" s="9" t="inlineStr">
        <is>
          <t>Timeframe principale di analisi</t>
        </is>
      </c>
    </row>
    <row r="18" ht="18" customHeight="1">
      <c r="A18" s="11" t="inlineStr">
        <is>
          <t>Orario Inizio Sessione</t>
        </is>
      </c>
      <c r="B18" s="10" t="inlineStr">
        <is>
          <t>09:00</t>
        </is>
      </c>
      <c r="C18" s="11" t="inlineStr">
        <is>
          <t>HH:MM</t>
        </is>
      </c>
      <c r="D18" s="11" t="inlineStr">
        <is>
          <t>Orario di apertura sessione operativa</t>
        </is>
      </c>
    </row>
    <row r="19" ht="18" customHeight="1">
      <c r="A19" s="9" t="inlineStr">
        <is>
          <t>Orario Fine Sessione</t>
        </is>
      </c>
      <c r="B19" s="10" t="inlineStr">
        <is>
          <t>17:30</t>
        </is>
      </c>
      <c r="C19" s="9" t="inlineStr">
        <is>
          <t>HH:MM</t>
        </is>
      </c>
      <c r="D19" s="9" t="inlineStr">
        <is>
          <t>Orario di chiusura sessione operativa</t>
        </is>
      </c>
    </row>
    <row r="20" ht="18" customHeight="1">
      <c r="A20" s="11" t="inlineStr">
        <is>
          <t>Numero Max Trade Giornalieri</t>
        </is>
      </c>
      <c r="B20" s="10" t="n">
        <v>3</v>
      </c>
      <c r="C20" s="11" t="inlineStr">
        <is>
          <t>numero</t>
        </is>
      </c>
      <c r="D20" s="11" t="inlineStr">
        <is>
          <t>Limite massimo di trade al giorno</t>
        </is>
      </c>
    </row>
    <row r="21" ht="18" customHeight="1">
      <c r="A21" s="9" t="inlineStr">
        <is>
          <t>Alert Drawdown %</t>
        </is>
      </c>
      <c r="B21" s="10" t="n">
        <v>15</v>
      </c>
      <c r="C21" s="9" t="inlineStr">
        <is>
          <t>%</t>
        </is>
      </c>
      <c r="D21" s="9" t="inlineStr">
        <is>
          <t>Soglia drawdown per alert automatico</t>
        </is>
      </c>
    </row>
    <row r="22" ht="18" customHeight="1">
      <c r="A22" s="11" t="inlineStr">
        <is>
          <t>Giorni Revisione Mensile</t>
        </is>
      </c>
      <c r="B22" s="10" t="n">
        <v>30</v>
      </c>
      <c r="C22" s="11" t="inlineStr">
        <is>
          <t>giorni</t>
        </is>
      </c>
      <c r="D22" s="11" t="inlineStr">
        <is>
          <t>Frequenza revisione strategia</t>
        </is>
      </c>
    </row>
    <row r="23" ht="18" customHeight="1">
      <c r="A23" s="9" t="inlineStr">
        <is>
          <t>Setup Validi</t>
        </is>
      </c>
      <c r="B23" s="10" t="inlineStr">
        <is>
          <t>Breakout;Pullback;Reversal;Trend Following;Scalping;Gap Fill</t>
        </is>
      </c>
      <c r="C23" s="9" t="inlineStr">
        <is>
          <t>elenco</t>
        </is>
      </c>
      <c r="D23" s="9" t="inlineStr">
        <is>
          <t>Setup operativi riconosciuti</t>
        </is>
      </c>
    </row>
    <row r="24" ht="18" customHeight="1">
      <c r="A24" s="11" t="inlineStr">
        <is>
          <t>Mercati Validi</t>
        </is>
      </c>
      <c r="B24" s="10" t="inlineStr">
        <is>
          <t>Azioni;ETF;Forex;Futures;Opzioni;Cripto;Obbligazioni</t>
        </is>
      </c>
      <c r="C24" s="11" t="inlineStr">
        <is>
          <t>elenco</t>
        </is>
      </c>
      <c r="D24" s="11" t="inlineStr">
        <is>
          <t>Mercati su cui si opera</t>
        </is>
      </c>
    </row>
    <row r="25" ht="18" customHeight="1">
      <c r="A25" s="9" t="inlineStr">
        <is>
          <t>Stati Emozionali</t>
        </is>
      </c>
      <c r="B25" s="10" t="inlineStr">
        <is>
          <t>Sereno;Concentrato;Frettoloso;Ansioso;Eccesso di fiducia;Frustrato;Neutro</t>
        </is>
      </c>
      <c r="C25" s="9" t="inlineStr">
        <is>
          <t>elenco</t>
        </is>
      </c>
      <c r="D25" s="9" t="inlineStr">
        <is>
          <t>Stati emotivi registrabili</t>
        </is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B10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11" customWidth="1" min="3" max="3"/>
    <col width="14" customWidth="1" min="4" max="4"/>
    <col width="11" customWidth="1" min="5" max="5"/>
    <col width="13" customWidth="1" min="6" max="6"/>
    <col width="16" customWidth="1" min="7" max="7"/>
    <col width="11" customWidth="1" min="8" max="8"/>
    <col width="11" customWidth="1" min="9" max="9"/>
    <col width="17" customWidth="1" min="10" max="10"/>
    <col width="12" customWidth="1" min="11" max="11"/>
    <col width="10" customWidth="1" min="12" max="12"/>
    <col width="14" customWidth="1" min="13" max="13"/>
    <col width="14" customWidth="1" min="14" max="14"/>
    <col width="12" customWidth="1" min="15" max="15"/>
    <col width="12" customWidth="1" min="16" max="16"/>
    <col width="13" customWidth="1" min="17" max="17"/>
    <col width="11" customWidth="1" min="18" max="18"/>
    <col width="13" customWidth="1" min="19" max="19"/>
    <col width="13" customWidth="1" min="20" max="20"/>
    <col width="13" customWidth="1" min="21" max="21"/>
    <col width="11" customWidth="1" min="22" max="22"/>
    <col width="12" customWidth="1" min="23" max="23"/>
    <col width="15" customWidth="1" min="24" max="24"/>
    <col width="17" customWidth="1" min="25" max="25"/>
    <col width="28" customWidth="1" min="26" max="26"/>
    <col width="18" customWidth="1" min="27" max="27"/>
    <col width="14" customWidth="1" min="28" max="28"/>
  </cols>
  <sheetData>
    <row r="1" ht="36" customHeight="1">
      <c r="A1" s="1" t="inlineStr">
        <is>
          <t>DIARIO TRADING – INSERIMENTO OPERAZIONI</t>
        </is>
      </c>
    </row>
    <row r="2" ht="22" customHeight="1">
      <c r="A2" s="2" t="inlineStr">
        <is>
          <t>Registro completo delle operazioni | 24/05/2026</t>
        </is>
      </c>
    </row>
    <row r="3" ht="18" customHeight="1">
      <c r="A3" s="3" t="inlineStr">
        <is>
          <t>Aggiornato al: 24/05/2026</t>
        </is>
      </c>
    </row>
    <row r="4" ht="32" customHeight="1">
      <c r="A4" s="12" t="inlineStr">
        <is>
          <t>ID</t>
        </is>
      </c>
      <c r="B4" s="12" t="inlineStr">
        <is>
          <t>Data Apertura</t>
        </is>
      </c>
      <c r="C4" s="12" t="inlineStr">
        <is>
          <t>Ora Apertura</t>
        </is>
      </c>
      <c r="D4" s="12" t="inlineStr">
        <is>
          <t>Data Chiusura</t>
        </is>
      </c>
      <c r="E4" s="12" t="inlineStr">
        <is>
          <t>Ora Chiusura</t>
        </is>
      </c>
      <c r="F4" s="12" t="inlineStr">
        <is>
          <t>Mercato</t>
        </is>
      </c>
      <c r="G4" s="12" t="inlineStr">
        <is>
          <t>Strumento</t>
        </is>
      </c>
      <c r="H4" s="12" t="inlineStr">
        <is>
          <t>Simbolo</t>
        </is>
      </c>
      <c r="I4" s="12" t="inlineStr">
        <is>
          <t>Long/Short</t>
        </is>
      </c>
      <c r="J4" s="12" t="inlineStr">
        <is>
          <t>Setup</t>
        </is>
      </c>
      <c r="K4" s="12" t="inlineStr">
        <is>
          <t>Timeframe</t>
        </is>
      </c>
      <c r="L4" s="12" t="inlineStr">
        <is>
          <t>Quantità</t>
        </is>
      </c>
      <c r="M4" s="12" t="inlineStr">
        <is>
          <t>Prezzo Entrata</t>
        </is>
      </c>
      <c r="N4" s="12" t="inlineStr">
        <is>
          <t>Prezzo Uscita</t>
        </is>
      </c>
      <c r="O4" s="12" t="inlineStr">
        <is>
          <t>Stop Loss</t>
        </is>
      </c>
      <c r="P4" s="12" t="inlineStr">
        <is>
          <t>Take Profit</t>
        </is>
      </c>
      <c r="Q4" s="12" t="inlineStr">
        <is>
          <t>Commissioni €</t>
        </is>
      </c>
      <c r="R4" s="12" t="inlineStr">
        <is>
          <t>Slippage €</t>
        </is>
      </c>
      <c r="S4" s="12" t="inlineStr">
        <is>
          <t>P&amp;L Lordo</t>
        </is>
      </c>
      <c r="T4" s="12" t="inlineStr">
        <is>
          <t>P&amp;L Netto</t>
        </is>
      </c>
      <c r="U4" s="12" t="inlineStr">
        <is>
          <t xml:space="preserve">Rischio € </t>
        </is>
      </c>
      <c r="V4" s="12" t="inlineStr">
        <is>
          <t>R Multiple</t>
        </is>
      </c>
      <c r="W4" s="12" t="inlineStr">
        <is>
          <t>Esito</t>
        </is>
      </c>
      <c r="X4" s="12" t="inlineStr">
        <is>
          <t>Piano Rispettato</t>
        </is>
      </c>
      <c r="Y4" s="12" t="inlineStr">
        <is>
          <t>Stato Emozionale</t>
        </is>
      </c>
      <c r="Z4" s="12" t="inlineStr">
        <is>
          <t>Note Trade</t>
        </is>
      </c>
      <c r="AA4" s="12" t="inlineStr">
        <is>
          <t>Screenshot</t>
        </is>
      </c>
      <c r="AB4" s="12" t="inlineStr">
        <is>
          <t>Revisione</t>
        </is>
      </c>
    </row>
    <row r="5" ht="20" customHeight="1">
      <c r="A5" s="13" t="n">
        <v>1</v>
      </c>
      <c r="B5" s="13" t="inlineStr">
        <is>
          <t>02/05/2026</t>
        </is>
      </c>
      <c r="C5" s="13" t="inlineStr">
        <is>
          <t>09:15</t>
        </is>
      </c>
      <c r="D5" s="13" t="inlineStr">
        <is>
          <t>02/05/2026</t>
        </is>
      </c>
      <c r="E5" s="13" t="inlineStr">
        <is>
          <t>10:45</t>
        </is>
      </c>
      <c r="F5" s="13" t="inlineStr">
        <is>
          <t>Azioni</t>
        </is>
      </c>
      <c r="G5" s="13" t="inlineStr">
        <is>
          <t>Enel</t>
        </is>
      </c>
      <c r="H5" s="13" t="inlineStr">
        <is>
          <t>ENEL</t>
        </is>
      </c>
      <c r="I5" s="13" t="inlineStr">
        <is>
          <t>Long</t>
        </is>
      </c>
      <c r="J5" s="13" t="inlineStr">
        <is>
          <t>Breakout</t>
        </is>
      </c>
      <c r="K5" s="13" t="inlineStr">
        <is>
          <t>Daily</t>
        </is>
      </c>
      <c r="L5" s="13" t="n">
        <v>100</v>
      </c>
      <c r="M5" s="13" t="n">
        <v>6.12</v>
      </c>
      <c r="N5" s="13" t="n">
        <v>6.245</v>
      </c>
      <c r="O5" s="13" t="n">
        <v>6.05</v>
      </c>
      <c r="P5" s="13" t="n">
        <v>6.35</v>
      </c>
      <c r="Q5" s="13" t="n">
        <v>1.5</v>
      </c>
      <c r="R5" s="13" t="n">
        <v>0.3</v>
      </c>
      <c r="S5" s="14">
        <f>SE(I5="Long";(N5-M5)*L5;(M5-N5)*L5)</f>
        <v/>
      </c>
      <c r="T5" s="14">
        <f>S5-Q5-R5</f>
        <v/>
      </c>
      <c r="U5" s="14">
        <f>SE(O(E5="";M5="");"N/D";ASS(M5-O5)*L5)</f>
        <v/>
      </c>
      <c r="V5" s="15">
        <f>SE(U5=0;"";T5/U5)</f>
        <v/>
      </c>
      <c r="W5" s="16">
        <f>SE(T5&gt;0;"Vincente";SE(T5&lt;0;"Perdente";"Flat"))</f>
        <v/>
      </c>
      <c r="X5" s="13" t="inlineStr">
        <is>
          <t>Sì</t>
        </is>
      </c>
      <c r="Y5" s="13" t="inlineStr">
        <is>
          <t>Sereno</t>
        </is>
      </c>
      <c r="Z5" s="17" t="inlineStr">
        <is>
          <t>Ingresso dopo pullback su supporto. Esecuzione pulita.</t>
        </is>
      </c>
      <c r="AA5" s="18" t="inlineStr"/>
      <c r="AB5" s="18" t="inlineStr"/>
    </row>
    <row r="6" ht="20" customHeight="1">
      <c r="A6" s="13" t="n">
        <v>2</v>
      </c>
      <c r="B6" s="13" t="inlineStr">
        <is>
          <t>03/05/2026</t>
        </is>
      </c>
      <c r="C6" s="13" t="inlineStr">
        <is>
          <t>10:30</t>
        </is>
      </c>
      <c r="D6" s="13" t="inlineStr">
        <is>
          <t>03/05/2026</t>
        </is>
      </c>
      <c r="E6" s="13" t="inlineStr">
        <is>
          <t>15:20</t>
        </is>
      </c>
      <c r="F6" s="13" t="inlineStr">
        <is>
          <t>ETF</t>
        </is>
      </c>
      <c r="G6" s="13" t="inlineStr">
        <is>
          <t>FTSE MIB ETF</t>
        </is>
      </c>
      <c r="H6" s="13" t="inlineStr">
        <is>
          <t>ETFMIB</t>
        </is>
      </c>
      <c r="I6" s="13" t="inlineStr">
        <is>
          <t>Long</t>
        </is>
      </c>
      <c r="J6" s="13" t="inlineStr">
        <is>
          <t>Pullback</t>
        </is>
      </c>
      <c r="K6" s="13" t="inlineStr">
        <is>
          <t>Daily</t>
        </is>
      </c>
      <c r="L6" s="13" t="n">
        <v>50</v>
      </c>
      <c r="M6" s="13" t="n">
        <v>28.45</v>
      </c>
      <c r="N6" s="13" t="n">
        <v>28.12</v>
      </c>
      <c r="O6" s="13" t="n">
        <v>28.1</v>
      </c>
      <c r="P6" s="13" t="n">
        <v>29</v>
      </c>
      <c r="Q6" s="13" t="n">
        <v>1.2</v>
      </c>
      <c r="R6" s="13" t="n">
        <v>0.2</v>
      </c>
      <c r="S6" s="14">
        <f>SE(I6="Long";(N6-M6)*L6;(M6-N6)*L6)</f>
        <v/>
      </c>
      <c r="T6" s="14">
        <f>S6-Q6-R6</f>
        <v/>
      </c>
      <c r="U6" s="14">
        <f>SE(O(E6="";M6="");"N/D";ASS(M6-O6)*L6)</f>
        <v/>
      </c>
      <c r="V6" s="15">
        <f>SE(U6=0;"";T6/U6)</f>
        <v/>
      </c>
      <c r="W6" s="16">
        <f>SE(T6&gt;0;"Vincente";SE(T6&lt;0;"Perdente";"Flat"))</f>
        <v/>
      </c>
      <c r="X6" s="13" t="inlineStr">
        <is>
          <t>No</t>
        </is>
      </c>
      <c r="Y6" s="13" t="inlineStr">
        <is>
          <t>Ansioso</t>
        </is>
      </c>
      <c r="Z6" s="17" t="inlineStr">
        <is>
          <t>Uscita anticipata su resistenza intermedia. Potevo tenere.</t>
        </is>
      </c>
      <c r="AA6" s="18" t="inlineStr"/>
      <c r="AB6" s="18" t="inlineStr"/>
    </row>
    <row r="7" ht="20" customHeight="1">
      <c r="A7" s="13" t="n">
        <v>3</v>
      </c>
      <c r="B7" s="13" t="inlineStr">
        <is>
          <t>04/05/2026</t>
        </is>
      </c>
      <c r="C7" s="13" t="inlineStr">
        <is>
          <t>11:00</t>
        </is>
      </c>
      <c r="D7" s="13" t="inlineStr">
        <is>
          <t>04/05/2026</t>
        </is>
      </c>
      <c r="E7" s="13" t="inlineStr">
        <is>
          <t>14:30</t>
        </is>
      </c>
      <c r="F7" s="13" t="inlineStr">
        <is>
          <t>Forex</t>
        </is>
      </c>
      <c r="G7" s="13" t="inlineStr">
        <is>
          <t>EUR/USD</t>
        </is>
      </c>
      <c r="H7" s="13" t="inlineStr">
        <is>
          <t>EURUSD</t>
        </is>
      </c>
      <c r="I7" s="13" t="inlineStr">
        <is>
          <t>Short</t>
        </is>
      </c>
      <c r="J7" s="13" t="inlineStr">
        <is>
          <t>Reversal</t>
        </is>
      </c>
      <c r="K7" s="13" t="inlineStr">
        <is>
          <t>1H</t>
        </is>
      </c>
      <c r="L7" s="13" t="n">
        <v>2</v>
      </c>
      <c r="M7" s="13" t="n">
        <v>1.086</v>
      </c>
      <c r="N7" s="13" t="n">
        <v>1.0825</v>
      </c>
      <c r="O7" s="13" t="n">
        <v>1.089</v>
      </c>
      <c r="P7" s="13" t="n">
        <v>1.079</v>
      </c>
      <c r="Q7" s="13" t="n">
        <v>3</v>
      </c>
      <c r="R7" s="13" t="n">
        <v>0.5</v>
      </c>
      <c r="S7" s="14">
        <f>SE(I7="Long";(N7-M7)*L7;(M7-N7)*L7)</f>
        <v/>
      </c>
      <c r="T7" s="14">
        <f>S7-Q7-R7</f>
        <v/>
      </c>
      <c r="U7" s="14">
        <f>SE(O(E7="";M7="");"N/D";ASS(M7-O7)*L7)</f>
        <v/>
      </c>
      <c r="V7" s="15">
        <f>SE(U7=0;"";T7/U7)</f>
        <v/>
      </c>
      <c r="W7" s="16">
        <f>SE(T7&gt;0;"Vincente";SE(T7&lt;0;"Perdente";"Flat"))</f>
        <v/>
      </c>
      <c r="X7" s="13" t="inlineStr">
        <is>
          <t>Sì</t>
        </is>
      </c>
      <c r="Y7" s="13" t="inlineStr">
        <is>
          <t>Concentrato</t>
        </is>
      </c>
      <c r="Z7" s="17" t="inlineStr">
        <is>
          <t>Stop non toccato. Ottima gestione del trade.</t>
        </is>
      </c>
      <c r="AA7" s="18" t="inlineStr"/>
      <c r="AB7" s="18" t="inlineStr"/>
    </row>
    <row r="8" ht="20" customHeight="1">
      <c r="A8" s="13" t="n">
        <v>4</v>
      </c>
      <c r="B8" s="13" t="inlineStr">
        <is>
          <t>05/05/2026</t>
        </is>
      </c>
      <c r="C8" s="13" t="inlineStr">
        <is>
          <t>09:00</t>
        </is>
      </c>
      <c r="D8" s="13" t="inlineStr">
        <is>
          <t>05/05/2026</t>
        </is>
      </c>
      <c r="E8" s="13" t="inlineStr">
        <is>
          <t>11:15</t>
        </is>
      </c>
      <c r="F8" s="13" t="inlineStr">
        <is>
          <t>Futures</t>
        </is>
      </c>
      <c r="G8" s="13" t="inlineStr">
        <is>
          <t>DAX</t>
        </is>
      </c>
      <c r="H8" s="13" t="inlineStr">
        <is>
          <t>FDAX</t>
        </is>
      </c>
      <c r="I8" s="13" t="inlineStr">
        <is>
          <t>Long</t>
        </is>
      </c>
      <c r="J8" s="13" t="inlineStr">
        <is>
          <t>Trend Following</t>
        </is>
      </c>
      <c r="K8" s="13" t="inlineStr">
        <is>
          <t>1H</t>
        </is>
      </c>
      <c r="L8" s="13" t="n">
        <v>1</v>
      </c>
      <c r="M8" s="13" t="n">
        <v>18420</v>
      </c>
      <c r="N8" s="13" t="n">
        <v>18510</v>
      </c>
      <c r="O8" s="13" t="n">
        <v>18380</v>
      </c>
      <c r="P8" s="13" t="n">
        <v>18560</v>
      </c>
      <c r="Q8" s="13" t="n">
        <v>2.5</v>
      </c>
      <c r="R8" s="13" t="n">
        <v>1</v>
      </c>
      <c r="S8" s="14">
        <f>SE(I8="Long";(N8-M8)*L8;(M8-N8)*L8)</f>
        <v/>
      </c>
      <c r="T8" s="14">
        <f>S8-Q8-R8</f>
        <v/>
      </c>
      <c r="U8" s="14">
        <f>SE(O(E8="";M8="");"N/D";ASS(M8-O8)*L8)</f>
        <v/>
      </c>
      <c r="V8" s="15">
        <f>SE(U8=0;"";T8/U8)</f>
        <v/>
      </c>
      <c r="W8" s="16">
        <f>SE(T8&gt;0;"Vincente";SE(T8&lt;0;"Perdente";"Flat"))</f>
        <v/>
      </c>
      <c r="X8" s="13" t="inlineStr">
        <is>
          <t>Sì</t>
        </is>
      </c>
      <c r="Y8" s="13" t="inlineStr">
        <is>
          <t>Sereno</t>
        </is>
      </c>
      <c r="Z8" s="17" t="inlineStr">
        <is>
          <t>Trade mattutina in apertura europea. Follow-through del trend.</t>
        </is>
      </c>
      <c r="AA8" s="18" t="inlineStr"/>
      <c r="AB8" s="18" t="inlineStr"/>
    </row>
    <row r="9" ht="20" customHeight="1">
      <c r="A9" s="13" t="n">
        <v>5</v>
      </c>
      <c r="B9" s="13" t="inlineStr">
        <is>
          <t>06/05/2026</t>
        </is>
      </c>
      <c r="C9" s="13" t="inlineStr">
        <is>
          <t>10:15</t>
        </is>
      </c>
      <c r="D9" s="13" t="inlineStr">
        <is>
          <t>06/05/2026</t>
        </is>
      </c>
      <c r="E9" s="13" t="inlineStr">
        <is>
          <t>16:40</t>
        </is>
      </c>
      <c r="F9" s="13" t="inlineStr">
        <is>
          <t>Azioni</t>
        </is>
      </c>
      <c r="G9" s="13" t="inlineStr">
        <is>
          <t>Intesa Sanpaolo</t>
        </is>
      </c>
      <c r="H9" s="13" t="inlineStr">
        <is>
          <t>ISP</t>
        </is>
      </c>
      <c r="I9" s="13" t="inlineStr">
        <is>
          <t>Long</t>
        </is>
      </c>
      <c r="J9" s="13" t="inlineStr">
        <is>
          <t>Breakout</t>
        </is>
      </c>
      <c r="K9" s="13" t="inlineStr">
        <is>
          <t>Daily</t>
        </is>
      </c>
      <c r="L9" s="13" t="n">
        <v>200</v>
      </c>
      <c r="M9" s="13" t="n">
        <v>3.245</v>
      </c>
      <c r="N9" s="13" t="n">
        <v>3.198</v>
      </c>
      <c r="O9" s="13" t="n">
        <v>3.21</v>
      </c>
      <c r="P9" s="13" t="n">
        <v>3.32</v>
      </c>
      <c r="Q9" s="13" t="n">
        <v>1.8</v>
      </c>
      <c r="R9" s="13" t="n">
        <v>0.4</v>
      </c>
      <c r="S9" s="14">
        <f>SE(I9="Long";(N9-M9)*L9;(M9-N9)*L9)</f>
        <v/>
      </c>
      <c r="T9" s="14">
        <f>S9-Q9-R9</f>
        <v/>
      </c>
      <c r="U9" s="14">
        <f>SE(O(E9="";M9="");"N/D";ASS(M9-O9)*L9)</f>
        <v/>
      </c>
      <c r="V9" s="15">
        <f>SE(U9=0;"";T9/U9)</f>
        <v/>
      </c>
      <c r="W9" s="16">
        <f>SE(T9&gt;0;"Vincente";SE(T9&lt;0;"Perdente";"Flat"))</f>
        <v/>
      </c>
      <c r="X9" s="13" t="inlineStr">
        <is>
          <t>No</t>
        </is>
      </c>
      <c r="Y9" s="13" t="inlineStr">
        <is>
          <t>Frettoloso</t>
        </is>
      </c>
      <c r="Z9" s="17" t="inlineStr">
        <is>
          <t>Ingresso frettoloso prima della conferma del breakout.</t>
        </is>
      </c>
      <c r="AA9" s="18" t="inlineStr"/>
      <c r="AB9" s="18" t="inlineStr"/>
    </row>
    <row r="10" ht="20" customHeight="1">
      <c r="A10" s="13" t="n">
        <v>6</v>
      </c>
      <c r="B10" s="13" t="inlineStr">
        <is>
          <t>07/05/2026</t>
        </is>
      </c>
      <c r="C10" s="13" t="inlineStr">
        <is>
          <t>09:30</t>
        </is>
      </c>
      <c r="D10" s="13" t="inlineStr">
        <is>
          <t>07/05/2026</t>
        </is>
      </c>
      <c r="E10" s="13" t="inlineStr">
        <is>
          <t>12:00</t>
        </is>
      </c>
      <c r="F10" s="13" t="inlineStr">
        <is>
          <t>ETF</t>
        </is>
      </c>
      <c r="G10" s="13" t="inlineStr">
        <is>
          <t>iShares S&amp;P 500</t>
        </is>
      </c>
      <c r="H10" s="13" t="inlineStr">
        <is>
          <t>CSSPX</t>
        </is>
      </c>
      <c r="I10" s="13" t="inlineStr">
        <is>
          <t>Long</t>
        </is>
      </c>
      <c r="J10" s="13" t="inlineStr">
        <is>
          <t>Pullback</t>
        </is>
      </c>
      <c r="K10" s="13" t="inlineStr">
        <is>
          <t>Daily</t>
        </is>
      </c>
      <c r="L10" s="13" t="n">
        <v>10</v>
      </c>
      <c r="M10" s="13" t="n">
        <v>520.5</v>
      </c>
      <c r="N10" s="13" t="n">
        <v>527.3</v>
      </c>
      <c r="O10" s="13" t="n">
        <v>517</v>
      </c>
      <c r="P10" s="13" t="n">
        <v>532</v>
      </c>
      <c r="Q10" s="13" t="n">
        <v>2</v>
      </c>
      <c r="R10" s="13" t="n">
        <v>0.6</v>
      </c>
      <c r="S10" s="14">
        <f>SE(I10="Long";(N10-M10)*L10;(M10-N10)*L10)</f>
        <v/>
      </c>
      <c r="T10" s="14">
        <f>S10-Q10-R10</f>
        <v/>
      </c>
      <c r="U10" s="14">
        <f>SE(O(E10="";M10="");"N/D";ASS(M10-O10)*L10)</f>
        <v/>
      </c>
      <c r="V10" s="15">
        <f>SE(U10=0;"";T10/U10)</f>
        <v/>
      </c>
      <c r="W10" s="16">
        <f>SE(T10&gt;0;"Vincente";SE(T10&lt;0;"Perdente";"Flat"))</f>
        <v/>
      </c>
      <c r="X10" s="13" t="inlineStr">
        <is>
          <t>Sì</t>
        </is>
      </c>
      <c r="Y10" s="13" t="inlineStr">
        <is>
          <t>Neutro</t>
        </is>
      </c>
      <c r="Z10" s="17" t="inlineStr">
        <is>
          <t>Buon pullback su media mobile 50. Esecuzione corretta.</t>
        </is>
      </c>
      <c r="AA10" s="18" t="inlineStr"/>
      <c r="AB10" s="18" t="inlineStr"/>
    </row>
    <row r="11" ht="20" customHeight="1">
      <c r="A11" s="13" t="n">
        <v>7</v>
      </c>
      <c r="B11" s="13" t="inlineStr">
        <is>
          <t>08/05/2026</t>
        </is>
      </c>
      <c r="C11" s="13" t="inlineStr">
        <is>
          <t>11:45</t>
        </is>
      </c>
      <c r="D11" s="13" t="inlineStr">
        <is>
          <t>08/05/2026</t>
        </is>
      </c>
      <c r="E11" s="13" t="inlineStr">
        <is>
          <t>17:30</t>
        </is>
      </c>
      <c r="F11" s="13" t="inlineStr">
        <is>
          <t>Cripto</t>
        </is>
      </c>
      <c r="G11" s="13" t="inlineStr">
        <is>
          <t>Bitcoin</t>
        </is>
      </c>
      <c r="H11" s="13" t="inlineStr">
        <is>
          <t>BTCUSDT</t>
        </is>
      </c>
      <c r="I11" s="13" t="inlineStr">
        <is>
          <t>Short</t>
        </is>
      </c>
      <c r="J11" s="13" t="inlineStr">
        <is>
          <t>Reversal</t>
        </is>
      </c>
      <c r="K11" s="13" t="inlineStr">
        <is>
          <t>4H</t>
        </is>
      </c>
      <c r="L11" s="13" t="n">
        <v>0.05</v>
      </c>
      <c r="M11" s="13" t="n">
        <v>62800</v>
      </c>
      <c r="N11" s="13" t="n">
        <v>61900</v>
      </c>
      <c r="O11" s="13" t="n">
        <v>63200</v>
      </c>
      <c r="P11" s="13" t="n">
        <v>61500</v>
      </c>
      <c r="Q11" s="13" t="n">
        <v>5</v>
      </c>
      <c r="R11" s="13" t="n">
        <v>2</v>
      </c>
      <c r="S11" s="14">
        <f>SE(I11="Long";(N11-M11)*L11;(M11-N11)*L11)</f>
        <v/>
      </c>
      <c r="T11" s="14">
        <f>S11-Q11-R11</f>
        <v/>
      </c>
      <c r="U11" s="14">
        <f>SE(O(E11="";M11="");"N/D";ASS(M11-O11)*L11)</f>
        <v/>
      </c>
      <c r="V11" s="15">
        <f>SE(U11=0;"";T11/U11)</f>
        <v/>
      </c>
      <c r="W11" s="16">
        <f>SE(T11&gt;0;"Vincente";SE(T11&lt;0;"Perdente";"Flat"))</f>
        <v/>
      </c>
      <c r="X11" s="13" t="inlineStr">
        <is>
          <t>Sì</t>
        </is>
      </c>
      <c r="Y11" s="13" t="inlineStr">
        <is>
          <t>Concentrato</t>
        </is>
      </c>
      <c r="Z11" s="17" t="inlineStr">
        <is>
          <t>Reversal da resistenza chiave. Risk/reward eccellente.</t>
        </is>
      </c>
      <c r="AA11" s="18" t="inlineStr"/>
      <c r="AB11" s="18" t="inlineStr"/>
    </row>
    <row r="12" ht="20" customHeight="1">
      <c r="A12" s="13" t="n">
        <v>8</v>
      </c>
      <c r="B12" s="13" t="inlineStr">
        <is>
          <t>09/05/2026</t>
        </is>
      </c>
      <c r="C12" s="13" t="inlineStr">
        <is>
          <t>10:00</t>
        </is>
      </c>
      <c r="D12" s="13" t="inlineStr">
        <is>
          <t>09/05/2026</t>
        </is>
      </c>
      <c r="E12" s="13" t="inlineStr">
        <is>
          <t>11:30</t>
        </is>
      </c>
      <c r="F12" s="13" t="inlineStr">
        <is>
          <t>Forex</t>
        </is>
      </c>
      <c r="G12" s="13" t="inlineStr">
        <is>
          <t>GBP/USD</t>
        </is>
      </c>
      <c r="H12" s="13" t="inlineStr">
        <is>
          <t>GBPUSD</t>
        </is>
      </c>
      <c r="I12" s="13" t="inlineStr">
        <is>
          <t>Long</t>
        </is>
      </c>
      <c r="J12" s="13" t="inlineStr">
        <is>
          <t>Gap Fill</t>
        </is>
      </c>
      <c r="K12" s="13" t="inlineStr">
        <is>
          <t>30m</t>
        </is>
      </c>
      <c r="L12" s="13" t="n">
        <v>1</v>
      </c>
      <c r="M12" s="13" t="n">
        <v>1.272</v>
      </c>
      <c r="N12" s="13" t="n">
        <v>1.2695</v>
      </c>
      <c r="O12" s="13" t="n">
        <v>1.268</v>
      </c>
      <c r="P12" s="13" t="n">
        <v>1.278</v>
      </c>
      <c r="Q12" s="13" t="n">
        <v>3.5</v>
      </c>
      <c r="R12" s="13" t="n">
        <v>0.5</v>
      </c>
      <c r="S12" s="14">
        <f>SE(I12="Long";(N12-M12)*L12;(M12-N12)*L12)</f>
        <v/>
      </c>
      <c r="T12" s="14">
        <f>S12-Q12-R12</f>
        <v/>
      </c>
      <c r="U12" s="14">
        <f>SE(O(E12="";M12="");"N/D";ASS(M12-O12)*L12)</f>
        <v/>
      </c>
      <c r="V12" s="15">
        <f>SE(U12=0;"";T12/U12)</f>
        <v/>
      </c>
      <c r="W12" s="16">
        <f>SE(T12&gt;0;"Vincente";SE(T12&lt;0;"Perdente";"Flat"))</f>
        <v/>
      </c>
      <c r="X12" s="13" t="inlineStr">
        <is>
          <t>No</t>
        </is>
      </c>
      <c r="Y12" s="13" t="inlineStr">
        <is>
          <t>Frustrato</t>
        </is>
      </c>
      <c r="Z12" s="17" t="inlineStr">
        <is>
          <t>Trade dopo una perdita. Revenge trading. Da evitare.</t>
        </is>
      </c>
      <c r="AA12" s="18" t="inlineStr"/>
      <c r="AB12" s="18" t="inlineStr"/>
    </row>
    <row r="13" ht="20" customHeight="1">
      <c r="A13" s="13" t="n">
        <v>9</v>
      </c>
      <c r="B13" s="13" t="inlineStr">
        <is>
          <t>12/05/2026</t>
        </is>
      </c>
      <c r="C13" s="13" t="inlineStr">
        <is>
          <t>09:15</t>
        </is>
      </c>
      <c r="D13" s="13" t="inlineStr">
        <is>
          <t>12/05/2026</t>
        </is>
      </c>
      <c r="E13" s="13" t="inlineStr">
        <is>
          <t>15:00</t>
        </is>
      </c>
      <c r="F13" s="13" t="inlineStr">
        <is>
          <t>Azioni</t>
        </is>
      </c>
      <c r="G13" s="13" t="inlineStr">
        <is>
          <t>Ferrari</t>
        </is>
      </c>
      <c r="H13" s="13" t="inlineStr">
        <is>
          <t>RACE</t>
        </is>
      </c>
      <c r="I13" s="13" t="inlineStr">
        <is>
          <t>Long</t>
        </is>
      </c>
      <c r="J13" s="13" t="inlineStr">
        <is>
          <t>Trend Following</t>
        </is>
      </c>
      <c r="K13" s="13" t="inlineStr">
        <is>
          <t>Daily</t>
        </is>
      </c>
      <c r="L13" s="13" t="n">
        <v>5</v>
      </c>
      <c r="M13" s="13" t="n">
        <v>385</v>
      </c>
      <c r="N13" s="13" t="n">
        <v>392.5</v>
      </c>
      <c r="O13" s="13" t="n">
        <v>380</v>
      </c>
      <c r="P13" s="13" t="n">
        <v>400</v>
      </c>
      <c r="Q13" s="13" t="n">
        <v>2</v>
      </c>
      <c r="R13" s="13" t="n">
        <v>0.5</v>
      </c>
      <c r="S13" s="14">
        <f>SE(I13="Long";(N13-M13)*L13;(M13-N13)*L13)</f>
        <v/>
      </c>
      <c r="T13" s="14">
        <f>S13-Q13-R13</f>
        <v/>
      </c>
      <c r="U13" s="14">
        <f>SE(O(E13="";M13="");"N/D";ASS(M13-O13)*L13)</f>
        <v/>
      </c>
      <c r="V13" s="15">
        <f>SE(U13=0;"";T13/U13)</f>
        <v/>
      </c>
      <c r="W13" s="16">
        <f>SE(T13&gt;0;"Vincente";SE(T13&lt;0;"Perdente";"Flat"))</f>
        <v/>
      </c>
      <c r="X13" s="13" t="inlineStr">
        <is>
          <t>Sì</t>
        </is>
      </c>
      <c r="Y13" s="13" t="inlineStr">
        <is>
          <t>Sereno</t>
        </is>
      </c>
      <c r="Z13" s="17" t="inlineStr">
        <is>
          <t>Trend forte confermato da volumi. Holding fino al target.</t>
        </is>
      </c>
      <c r="AA13" s="18" t="inlineStr"/>
      <c r="AB13" s="18" t="inlineStr"/>
    </row>
    <row r="14" ht="20" customHeight="1">
      <c r="A14" s="13" t="n">
        <v>10</v>
      </c>
      <c r="B14" s="13" t="inlineStr">
        <is>
          <t>13/05/2026</t>
        </is>
      </c>
      <c r="C14" s="13" t="inlineStr">
        <is>
          <t>10:30</t>
        </is>
      </c>
      <c r="D14" s="13" t="inlineStr">
        <is>
          <t>13/05/2026</t>
        </is>
      </c>
      <c r="E14" s="13" t="inlineStr">
        <is>
          <t>14:45</t>
        </is>
      </c>
      <c r="F14" s="13" t="inlineStr">
        <is>
          <t>Futures</t>
        </is>
      </c>
      <c r="G14" s="13" t="inlineStr">
        <is>
          <t>S&amp;P 500 E-mini</t>
        </is>
      </c>
      <c r="H14" s="13" t="inlineStr">
        <is>
          <t>ES</t>
        </is>
      </c>
      <c r="I14" s="13" t="inlineStr">
        <is>
          <t>Short</t>
        </is>
      </c>
      <c r="J14" s="13" t="inlineStr">
        <is>
          <t>Breakout</t>
        </is>
      </c>
      <c r="K14" s="13" t="inlineStr">
        <is>
          <t>1H</t>
        </is>
      </c>
      <c r="L14" s="13" t="n">
        <v>1</v>
      </c>
      <c r="M14" s="13" t="n">
        <v>5320</v>
      </c>
      <c r="N14" s="13" t="n">
        <v>5298</v>
      </c>
      <c r="O14" s="13" t="n">
        <v>5335</v>
      </c>
      <c r="P14" s="13" t="n">
        <v>5290</v>
      </c>
      <c r="Q14" s="13" t="n">
        <v>2.5</v>
      </c>
      <c r="R14" s="13" t="n">
        <v>1</v>
      </c>
      <c r="S14" s="14">
        <f>SE(I14="Long";(N14-M14)*L14;(M14-N14)*L14)</f>
        <v/>
      </c>
      <c r="T14" s="14">
        <f>S14-Q14-R14</f>
        <v/>
      </c>
      <c r="U14" s="14">
        <f>SE(O(E14="";M14="");"N/D";ASS(M14-O14)*L14)</f>
        <v/>
      </c>
      <c r="V14" s="15">
        <f>SE(U14=0;"";T14/U14)</f>
        <v/>
      </c>
      <c r="W14" s="16">
        <f>SE(T14&gt;0;"Vincente";SE(T14&lt;0;"Perdente";"Flat"))</f>
        <v/>
      </c>
      <c r="X14" s="13" t="inlineStr">
        <is>
          <t>Sì</t>
        </is>
      </c>
      <c r="Y14" s="13" t="inlineStr">
        <is>
          <t>Concentrato</t>
        </is>
      </c>
      <c r="Z14" s="17" t="inlineStr">
        <is>
          <t>Rottura ribassista del supporto con volumi elevati.</t>
        </is>
      </c>
      <c r="AA14" s="18" t="inlineStr"/>
      <c r="AB14" s="18" t="inlineStr"/>
    </row>
    <row r="15">
      <c r="A15" s="13" t="n"/>
      <c r="B15" s="13" t="n"/>
      <c r="C15" s="13" t="n"/>
      <c r="D15" s="13" t="n"/>
      <c r="E15" s="13" t="n"/>
      <c r="F15" s="13" t="n"/>
      <c r="G15" s="13" t="n"/>
      <c r="H15" s="13" t="n"/>
      <c r="I15" s="13" t="n"/>
      <c r="J15" s="13" t="n"/>
      <c r="K15" s="13" t="n"/>
      <c r="L15" s="13" t="n"/>
      <c r="M15" s="13" t="n"/>
      <c r="N15" s="13" t="n"/>
      <c r="O15" s="13" t="n"/>
      <c r="P15" s="13" t="n"/>
      <c r="Q15" s="13" t="n"/>
      <c r="R15" s="13" t="n"/>
      <c r="S15" s="14">
        <f>SE(I15="Long";(N15-M15)*L15;(M15-N15)*L15)</f>
        <v/>
      </c>
      <c r="T15" s="14">
        <f>S15-Q15-R15</f>
        <v/>
      </c>
      <c r="U15" s="14">
        <f>SE(O(E15="";M15="");"N/D";ASS(M15-O15)*L15)</f>
        <v/>
      </c>
      <c r="V15" s="15">
        <f>SE(U15=0;"";T15/U15)</f>
        <v/>
      </c>
      <c r="W15" s="16">
        <f>SE(T15&gt;0;"Vincente";SE(T15&lt;0;"Perdente";"Flat"))</f>
        <v/>
      </c>
      <c r="X15" s="13" t="n"/>
      <c r="Y15" s="13" t="n"/>
      <c r="Z15" s="13" t="n"/>
      <c r="AA15" s="13" t="n"/>
      <c r="AB15" s="13" t="n"/>
    </row>
    <row r="16">
      <c r="A16" s="13" t="n"/>
      <c r="B16" s="13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3" t="n"/>
      <c r="P16" s="13" t="n"/>
      <c r="Q16" s="13" t="n"/>
      <c r="R16" s="13" t="n"/>
      <c r="S16" s="14">
        <f>SE(I16="Long";(N16-M16)*L16;(M16-N16)*L16)</f>
        <v/>
      </c>
      <c r="T16" s="14">
        <f>S16-Q16-R16</f>
        <v/>
      </c>
      <c r="U16" s="14">
        <f>SE(O(E16="";M16="");"N/D";ASS(M16-O16)*L16)</f>
        <v/>
      </c>
      <c r="V16" s="15">
        <f>SE(U16=0;"";T16/U16)</f>
        <v/>
      </c>
      <c r="W16" s="16">
        <f>SE(T16&gt;0;"Vincente";SE(T16&lt;0;"Perdente";"Flat"))</f>
        <v/>
      </c>
      <c r="X16" s="13" t="n"/>
      <c r="Y16" s="13" t="n"/>
      <c r="Z16" s="13" t="n"/>
      <c r="AA16" s="13" t="n"/>
      <c r="AB16" s="13" t="n"/>
    </row>
    <row r="17">
      <c r="A17" s="13" t="n"/>
      <c r="B17" s="13" t="n"/>
      <c r="C17" s="13" t="n"/>
      <c r="D17" s="13" t="n"/>
      <c r="E17" s="13" t="n"/>
      <c r="F17" s="13" t="n"/>
      <c r="G17" s="13" t="n"/>
      <c r="H17" s="13" t="n"/>
      <c r="I17" s="13" t="n"/>
      <c r="J17" s="13" t="n"/>
      <c r="K17" s="13" t="n"/>
      <c r="L17" s="13" t="n"/>
      <c r="M17" s="13" t="n"/>
      <c r="N17" s="13" t="n"/>
      <c r="O17" s="13" t="n"/>
      <c r="P17" s="13" t="n"/>
      <c r="Q17" s="13" t="n"/>
      <c r="R17" s="13" t="n"/>
      <c r="S17" s="14">
        <f>SE(I17="Long";(N17-M17)*L17;(M17-N17)*L17)</f>
        <v/>
      </c>
      <c r="T17" s="14">
        <f>S17-Q17-R17</f>
        <v/>
      </c>
      <c r="U17" s="14">
        <f>SE(O(E17="";M17="");"N/D";ASS(M17-O17)*L17)</f>
        <v/>
      </c>
      <c r="V17" s="15">
        <f>SE(U17=0;"";T17/U17)</f>
        <v/>
      </c>
      <c r="W17" s="16">
        <f>SE(T17&gt;0;"Vincente";SE(T17&lt;0;"Perdente";"Flat"))</f>
        <v/>
      </c>
      <c r="X17" s="13" t="n"/>
      <c r="Y17" s="13" t="n"/>
      <c r="Z17" s="13" t="n"/>
      <c r="AA17" s="13" t="n"/>
      <c r="AB17" s="13" t="n"/>
    </row>
    <row r="18">
      <c r="A18" s="13" t="n"/>
      <c r="B18" s="13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3" t="n"/>
      <c r="P18" s="13" t="n"/>
      <c r="Q18" s="13" t="n"/>
      <c r="R18" s="13" t="n"/>
      <c r="S18" s="14">
        <f>SE(I18="Long";(N18-M18)*L18;(M18-N18)*L18)</f>
        <v/>
      </c>
      <c r="T18" s="14">
        <f>S18-Q18-R18</f>
        <v/>
      </c>
      <c r="U18" s="14">
        <f>SE(O(E18="";M18="");"N/D";ASS(M18-O18)*L18)</f>
        <v/>
      </c>
      <c r="V18" s="15">
        <f>SE(U18=0;"";T18/U18)</f>
        <v/>
      </c>
      <c r="W18" s="16">
        <f>SE(T18&gt;0;"Vincente";SE(T18&lt;0;"Perdente";"Flat"))</f>
        <v/>
      </c>
      <c r="X18" s="13" t="n"/>
      <c r="Y18" s="13" t="n"/>
      <c r="Z18" s="13" t="n"/>
      <c r="AA18" s="13" t="n"/>
      <c r="AB18" s="13" t="n"/>
    </row>
    <row r="19">
      <c r="A19" s="13" t="n"/>
      <c r="B19" s="13" t="n"/>
      <c r="C19" s="13" t="n"/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3" t="n"/>
      <c r="P19" s="13" t="n"/>
      <c r="Q19" s="13" t="n"/>
      <c r="R19" s="13" t="n"/>
      <c r="S19" s="14">
        <f>SE(I19="Long";(N19-M19)*L19;(M19-N19)*L19)</f>
        <v/>
      </c>
      <c r="T19" s="14">
        <f>S19-Q19-R19</f>
        <v/>
      </c>
      <c r="U19" s="14">
        <f>SE(O(E19="";M19="");"N/D";ASS(M19-O19)*L19)</f>
        <v/>
      </c>
      <c r="V19" s="15">
        <f>SE(U19=0;"";T19/U19)</f>
        <v/>
      </c>
      <c r="W19" s="16">
        <f>SE(T19&gt;0;"Vincente";SE(T19&lt;0;"Perdente";"Flat"))</f>
        <v/>
      </c>
      <c r="X19" s="13" t="n"/>
      <c r="Y19" s="13" t="n"/>
      <c r="Z19" s="13" t="n"/>
      <c r="AA19" s="13" t="n"/>
      <c r="AB19" s="13" t="n"/>
    </row>
    <row r="20">
      <c r="A20" s="13" t="n"/>
      <c r="B20" s="13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3" t="n"/>
      <c r="P20" s="13" t="n"/>
      <c r="Q20" s="13" t="n"/>
      <c r="R20" s="13" t="n"/>
      <c r="S20" s="14">
        <f>SE(I20="Long";(N20-M20)*L20;(M20-N20)*L20)</f>
        <v/>
      </c>
      <c r="T20" s="14">
        <f>S20-Q20-R20</f>
        <v/>
      </c>
      <c r="U20" s="14">
        <f>SE(O(E20="";M20="");"N/D";ASS(M20-O20)*L20)</f>
        <v/>
      </c>
      <c r="V20" s="15">
        <f>SE(U20=0;"";T20/U20)</f>
        <v/>
      </c>
      <c r="W20" s="16">
        <f>SE(T20&gt;0;"Vincente";SE(T20&lt;0;"Perdente";"Flat"))</f>
        <v/>
      </c>
      <c r="X20" s="13" t="n"/>
      <c r="Y20" s="13" t="n"/>
      <c r="Z20" s="13" t="n"/>
      <c r="AA20" s="13" t="n"/>
      <c r="AB20" s="13" t="n"/>
    </row>
    <row r="21">
      <c r="A21" s="13" t="n"/>
      <c r="B21" s="13" t="n"/>
      <c r="C21" s="13" t="n"/>
      <c r="D21" s="13" t="n"/>
      <c r="E21" s="13" t="n"/>
      <c r="F21" s="13" t="n"/>
      <c r="G21" s="13" t="n"/>
      <c r="H21" s="13" t="n"/>
      <c r="I21" s="13" t="n"/>
      <c r="J21" s="13" t="n"/>
      <c r="K21" s="13" t="n"/>
      <c r="L21" s="13" t="n"/>
      <c r="M21" s="13" t="n"/>
      <c r="N21" s="13" t="n"/>
      <c r="O21" s="13" t="n"/>
      <c r="P21" s="13" t="n"/>
      <c r="Q21" s="13" t="n"/>
      <c r="R21" s="13" t="n"/>
      <c r="S21" s="14">
        <f>SE(I21="Long";(N21-M21)*L21;(M21-N21)*L21)</f>
        <v/>
      </c>
      <c r="T21" s="14">
        <f>S21-Q21-R21</f>
        <v/>
      </c>
      <c r="U21" s="14">
        <f>SE(O(E21="";M21="");"N/D";ASS(M21-O21)*L21)</f>
        <v/>
      </c>
      <c r="V21" s="15">
        <f>SE(U21=0;"";T21/U21)</f>
        <v/>
      </c>
      <c r="W21" s="16">
        <f>SE(T21&gt;0;"Vincente";SE(T21&lt;0;"Perdente";"Flat"))</f>
        <v/>
      </c>
      <c r="X21" s="13" t="n"/>
      <c r="Y21" s="13" t="n"/>
      <c r="Z21" s="13" t="n"/>
      <c r="AA21" s="13" t="n"/>
      <c r="AB21" s="13" t="n"/>
    </row>
    <row r="22">
      <c r="A22" s="13" t="n"/>
      <c r="B22" s="13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3" t="n"/>
      <c r="P22" s="13" t="n"/>
      <c r="Q22" s="13" t="n"/>
      <c r="R22" s="13" t="n"/>
      <c r="S22" s="14">
        <f>SE(I22="Long";(N22-M22)*L22;(M22-N22)*L22)</f>
        <v/>
      </c>
      <c r="T22" s="14">
        <f>S22-Q22-R22</f>
        <v/>
      </c>
      <c r="U22" s="14">
        <f>SE(O(E22="";M22="");"N/D";ASS(M22-O22)*L22)</f>
        <v/>
      </c>
      <c r="V22" s="15">
        <f>SE(U22=0;"";T22/U22)</f>
        <v/>
      </c>
      <c r="W22" s="16">
        <f>SE(T22&gt;0;"Vincente";SE(T22&lt;0;"Perdente";"Flat"))</f>
        <v/>
      </c>
      <c r="X22" s="13" t="n"/>
      <c r="Y22" s="13" t="n"/>
      <c r="Z22" s="13" t="n"/>
      <c r="AA22" s="13" t="n"/>
      <c r="AB22" s="13" t="n"/>
    </row>
    <row r="23">
      <c r="A23" s="13" t="n"/>
      <c r="B23" s="13" t="n"/>
      <c r="C23" s="13" t="n"/>
      <c r="D23" s="13" t="n"/>
      <c r="E23" s="13" t="n"/>
      <c r="F23" s="13" t="n"/>
      <c r="G23" s="13" t="n"/>
      <c r="H23" s="13" t="n"/>
      <c r="I23" s="13" t="n"/>
      <c r="J23" s="13" t="n"/>
      <c r="K23" s="13" t="n"/>
      <c r="L23" s="13" t="n"/>
      <c r="M23" s="13" t="n"/>
      <c r="N23" s="13" t="n"/>
      <c r="O23" s="13" t="n"/>
      <c r="P23" s="13" t="n"/>
      <c r="Q23" s="13" t="n"/>
      <c r="R23" s="13" t="n"/>
      <c r="S23" s="14">
        <f>SE(I23="Long";(N23-M23)*L23;(M23-N23)*L23)</f>
        <v/>
      </c>
      <c r="T23" s="14">
        <f>S23-Q23-R23</f>
        <v/>
      </c>
      <c r="U23" s="14">
        <f>SE(O(E23="";M23="");"N/D";ASS(M23-O23)*L23)</f>
        <v/>
      </c>
      <c r="V23" s="15">
        <f>SE(U23=0;"";T23/U23)</f>
        <v/>
      </c>
      <c r="W23" s="16">
        <f>SE(T23&gt;0;"Vincente";SE(T23&lt;0;"Perdente";"Flat"))</f>
        <v/>
      </c>
      <c r="X23" s="13" t="n"/>
      <c r="Y23" s="13" t="n"/>
      <c r="Z23" s="13" t="n"/>
      <c r="AA23" s="13" t="n"/>
      <c r="AB23" s="13" t="n"/>
    </row>
    <row r="24">
      <c r="A24" s="13" t="n"/>
      <c r="B24" s="13" t="n"/>
      <c r="C24" s="13" t="n"/>
      <c r="D24" s="13" t="n"/>
      <c r="E24" s="13" t="n"/>
      <c r="F24" s="13" t="n"/>
      <c r="G24" s="13" t="n"/>
      <c r="H24" s="13" t="n"/>
      <c r="I24" s="13" t="n"/>
      <c r="J24" s="13" t="n"/>
      <c r="K24" s="13" t="n"/>
      <c r="L24" s="13" t="n"/>
      <c r="M24" s="13" t="n"/>
      <c r="N24" s="13" t="n"/>
      <c r="O24" s="13" t="n"/>
      <c r="P24" s="13" t="n"/>
      <c r="Q24" s="13" t="n"/>
      <c r="R24" s="13" t="n"/>
      <c r="S24" s="14">
        <f>SE(I24="Long";(N24-M24)*L24;(M24-N24)*L24)</f>
        <v/>
      </c>
      <c r="T24" s="14">
        <f>S24-Q24-R24</f>
        <v/>
      </c>
      <c r="U24" s="14">
        <f>SE(O(E24="";M24="");"N/D";ASS(M24-O24)*L24)</f>
        <v/>
      </c>
      <c r="V24" s="15">
        <f>SE(U24=0;"";T24/U24)</f>
        <v/>
      </c>
      <c r="W24" s="16">
        <f>SE(T24&gt;0;"Vincente";SE(T24&lt;0;"Perdente";"Flat"))</f>
        <v/>
      </c>
      <c r="X24" s="13" t="n"/>
      <c r="Y24" s="13" t="n"/>
      <c r="Z24" s="13" t="n"/>
      <c r="AA24" s="13" t="n"/>
      <c r="AB24" s="13" t="n"/>
    </row>
    <row r="25">
      <c r="A25" s="13" t="n"/>
      <c r="B25" s="13" t="n"/>
      <c r="C25" s="13" t="n"/>
      <c r="D25" s="13" t="n"/>
      <c r="E25" s="13" t="n"/>
      <c r="F25" s="13" t="n"/>
      <c r="G25" s="13" t="n"/>
      <c r="H25" s="13" t="n"/>
      <c r="I25" s="13" t="n"/>
      <c r="J25" s="13" t="n"/>
      <c r="K25" s="13" t="n"/>
      <c r="L25" s="13" t="n"/>
      <c r="M25" s="13" t="n"/>
      <c r="N25" s="13" t="n"/>
      <c r="O25" s="13" t="n"/>
      <c r="P25" s="13" t="n"/>
      <c r="Q25" s="13" t="n"/>
      <c r="R25" s="13" t="n"/>
      <c r="S25" s="14">
        <f>SE(I25="Long";(N25-M25)*L25;(M25-N25)*L25)</f>
        <v/>
      </c>
      <c r="T25" s="14">
        <f>S25-Q25-R25</f>
        <v/>
      </c>
      <c r="U25" s="14">
        <f>SE(O(E25="";M25="");"N/D";ASS(M25-O25)*L25)</f>
        <v/>
      </c>
      <c r="V25" s="15">
        <f>SE(U25=0;"";T25/U25)</f>
        <v/>
      </c>
      <c r="W25" s="16">
        <f>SE(T25&gt;0;"Vincente";SE(T25&lt;0;"Perdente";"Flat"))</f>
        <v/>
      </c>
      <c r="X25" s="13" t="n"/>
      <c r="Y25" s="13" t="n"/>
      <c r="Z25" s="13" t="n"/>
      <c r="AA25" s="13" t="n"/>
      <c r="AB25" s="13" t="n"/>
    </row>
    <row r="26">
      <c r="A26" s="13" t="n"/>
      <c r="B26" s="13" t="n"/>
      <c r="C26" s="13" t="n"/>
      <c r="D26" s="13" t="n"/>
      <c r="E26" s="13" t="n"/>
      <c r="F26" s="13" t="n"/>
      <c r="G26" s="13" t="n"/>
      <c r="H26" s="13" t="n"/>
      <c r="I26" s="13" t="n"/>
      <c r="J26" s="13" t="n"/>
      <c r="K26" s="13" t="n"/>
      <c r="L26" s="13" t="n"/>
      <c r="M26" s="13" t="n"/>
      <c r="N26" s="13" t="n"/>
      <c r="O26" s="13" t="n"/>
      <c r="P26" s="13" t="n"/>
      <c r="Q26" s="13" t="n"/>
      <c r="R26" s="13" t="n"/>
      <c r="S26" s="14">
        <f>SE(I26="Long";(N26-M26)*L26;(M26-N26)*L26)</f>
        <v/>
      </c>
      <c r="T26" s="14">
        <f>S26-Q26-R26</f>
        <v/>
      </c>
      <c r="U26" s="14">
        <f>SE(O(E26="";M26="");"N/D";ASS(M26-O26)*L26)</f>
        <v/>
      </c>
      <c r="V26" s="15">
        <f>SE(U26=0;"";T26/U26)</f>
        <v/>
      </c>
      <c r="W26" s="16">
        <f>SE(T26&gt;0;"Vincente";SE(T26&lt;0;"Perdente";"Flat"))</f>
        <v/>
      </c>
      <c r="X26" s="13" t="n"/>
      <c r="Y26" s="13" t="n"/>
      <c r="Z26" s="13" t="n"/>
      <c r="AA26" s="13" t="n"/>
      <c r="AB26" s="13" t="n"/>
    </row>
    <row r="27">
      <c r="A27" s="13" t="n"/>
      <c r="B27" s="13" t="n"/>
      <c r="C27" s="13" t="n"/>
      <c r="D27" s="13" t="n"/>
      <c r="E27" s="13" t="n"/>
      <c r="F27" s="13" t="n"/>
      <c r="G27" s="13" t="n"/>
      <c r="H27" s="13" t="n"/>
      <c r="I27" s="13" t="n"/>
      <c r="J27" s="13" t="n"/>
      <c r="K27" s="13" t="n"/>
      <c r="L27" s="13" t="n"/>
      <c r="M27" s="13" t="n"/>
      <c r="N27" s="13" t="n"/>
      <c r="O27" s="13" t="n"/>
      <c r="P27" s="13" t="n"/>
      <c r="Q27" s="13" t="n"/>
      <c r="R27" s="13" t="n"/>
      <c r="S27" s="14">
        <f>SE(I27="Long";(N27-M27)*L27;(M27-N27)*L27)</f>
        <v/>
      </c>
      <c r="T27" s="14">
        <f>S27-Q27-R27</f>
        <v/>
      </c>
      <c r="U27" s="14">
        <f>SE(O(E27="";M27="");"N/D";ASS(M27-O27)*L27)</f>
        <v/>
      </c>
      <c r="V27" s="15">
        <f>SE(U27=0;"";T27/U27)</f>
        <v/>
      </c>
      <c r="W27" s="16">
        <f>SE(T27&gt;0;"Vincente";SE(T27&lt;0;"Perdente";"Flat"))</f>
        <v/>
      </c>
      <c r="X27" s="13" t="n"/>
      <c r="Y27" s="13" t="n"/>
      <c r="Z27" s="13" t="n"/>
      <c r="AA27" s="13" t="n"/>
      <c r="AB27" s="13" t="n"/>
    </row>
    <row r="28">
      <c r="A28" s="13" t="n"/>
      <c r="B28" s="13" t="n"/>
      <c r="C28" s="13" t="n"/>
      <c r="D28" s="13" t="n"/>
      <c r="E28" s="13" t="n"/>
      <c r="F28" s="13" t="n"/>
      <c r="G28" s="13" t="n"/>
      <c r="H28" s="13" t="n"/>
      <c r="I28" s="13" t="n"/>
      <c r="J28" s="13" t="n"/>
      <c r="K28" s="13" t="n"/>
      <c r="L28" s="13" t="n"/>
      <c r="M28" s="13" t="n"/>
      <c r="N28" s="13" t="n"/>
      <c r="O28" s="13" t="n"/>
      <c r="P28" s="13" t="n"/>
      <c r="Q28" s="13" t="n"/>
      <c r="R28" s="13" t="n"/>
      <c r="S28" s="14">
        <f>SE(I28="Long";(N28-M28)*L28;(M28-N28)*L28)</f>
        <v/>
      </c>
      <c r="T28" s="14">
        <f>S28-Q28-R28</f>
        <v/>
      </c>
      <c r="U28" s="14">
        <f>SE(O(E28="";M28="");"N/D";ASS(M28-O28)*L28)</f>
        <v/>
      </c>
      <c r="V28" s="15">
        <f>SE(U28=0;"";T28/U28)</f>
        <v/>
      </c>
      <c r="W28" s="16">
        <f>SE(T28&gt;0;"Vincente";SE(T28&lt;0;"Perdente";"Flat"))</f>
        <v/>
      </c>
      <c r="X28" s="13" t="n"/>
      <c r="Y28" s="13" t="n"/>
      <c r="Z28" s="13" t="n"/>
      <c r="AA28" s="13" t="n"/>
      <c r="AB28" s="13" t="n"/>
    </row>
    <row r="29">
      <c r="A29" s="13" t="n"/>
      <c r="B29" s="13" t="n"/>
      <c r="C29" s="13" t="n"/>
      <c r="D29" s="13" t="n"/>
      <c r="E29" s="13" t="n"/>
      <c r="F29" s="13" t="n"/>
      <c r="G29" s="13" t="n"/>
      <c r="H29" s="13" t="n"/>
      <c r="I29" s="13" t="n"/>
      <c r="J29" s="13" t="n"/>
      <c r="K29" s="13" t="n"/>
      <c r="L29" s="13" t="n"/>
      <c r="M29" s="13" t="n"/>
      <c r="N29" s="13" t="n"/>
      <c r="O29" s="13" t="n"/>
      <c r="P29" s="13" t="n"/>
      <c r="Q29" s="13" t="n"/>
      <c r="R29" s="13" t="n"/>
      <c r="S29" s="14">
        <f>SE(I29="Long";(N29-M29)*L29;(M29-N29)*L29)</f>
        <v/>
      </c>
      <c r="T29" s="14">
        <f>S29-Q29-R29</f>
        <v/>
      </c>
      <c r="U29" s="14">
        <f>SE(O(E29="";M29="");"N/D";ASS(M29-O29)*L29)</f>
        <v/>
      </c>
      <c r="V29" s="15">
        <f>SE(U29=0;"";T29/U29)</f>
        <v/>
      </c>
      <c r="W29" s="16">
        <f>SE(T29&gt;0;"Vincente";SE(T29&lt;0;"Perdente";"Flat"))</f>
        <v/>
      </c>
      <c r="X29" s="13" t="n"/>
      <c r="Y29" s="13" t="n"/>
      <c r="Z29" s="13" t="n"/>
      <c r="AA29" s="13" t="n"/>
      <c r="AB29" s="13" t="n"/>
    </row>
    <row r="30">
      <c r="A30" s="13" t="n"/>
      <c r="B30" s="13" t="n"/>
      <c r="C30" s="13" t="n"/>
      <c r="D30" s="13" t="n"/>
      <c r="E30" s="13" t="n"/>
      <c r="F30" s="13" t="n"/>
      <c r="G30" s="13" t="n"/>
      <c r="H30" s="13" t="n"/>
      <c r="I30" s="13" t="n"/>
      <c r="J30" s="13" t="n"/>
      <c r="K30" s="13" t="n"/>
      <c r="L30" s="13" t="n"/>
      <c r="M30" s="13" t="n"/>
      <c r="N30" s="13" t="n"/>
      <c r="O30" s="13" t="n"/>
      <c r="P30" s="13" t="n"/>
      <c r="Q30" s="13" t="n"/>
      <c r="R30" s="13" t="n"/>
      <c r="S30" s="14">
        <f>SE(I30="Long";(N30-M30)*L30;(M30-N30)*L30)</f>
        <v/>
      </c>
      <c r="T30" s="14">
        <f>S30-Q30-R30</f>
        <v/>
      </c>
      <c r="U30" s="14">
        <f>SE(O(E30="";M30="");"N/D";ASS(M30-O30)*L30)</f>
        <v/>
      </c>
      <c r="V30" s="15">
        <f>SE(U30=0;"";T30/U30)</f>
        <v/>
      </c>
      <c r="W30" s="16">
        <f>SE(T30&gt;0;"Vincente";SE(T30&lt;0;"Perdente";"Flat"))</f>
        <v/>
      </c>
      <c r="X30" s="13" t="n"/>
      <c r="Y30" s="13" t="n"/>
      <c r="Z30" s="13" t="n"/>
      <c r="AA30" s="13" t="n"/>
      <c r="AB30" s="13" t="n"/>
    </row>
    <row r="31">
      <c r="A31" s="13" t="n"/>
      <c r="B31" s="13" t="n"/>
      <c r="C31" s="13" t="n"/>
      <c r="D31" s="13" t="n"/>
      <c r="E31" s="13" t="n"/>
      <c r="F31" s="13" t="n"/>
      <c r="G31" s="13" t="n"/>
      <c r="H31" s="13" t="n"/>
      <c r="I31" s="13" t="n"/>
      <c r="J31" s="13" t="n"/>
      <c r="K31" s="13" t="n"/>
      <c r="L31" s="13" t="n"/>
      <c r="M31" s="13" t="n"/>
      <c r="N31" s="13" t="n"/>
      <c r="O31" s="13" t="n"/>
      <c r="P31" s="13" t="n"/>
      <c r="Q31" s="13" t="n"/>
      <c r="R31" s="13" t="n"/>
      <c r="S31" s="14">
        <f>SE(I31="Long";(N31-M31)*L31;(M31-N31)*L31)</f>
        <v/>
      </c>
      <c r="T31" s="14">
        <f>S31-Q31-R31</f>
        <v/>
      </c>
      <c r="U31" s="14">
        <f>SE(O(E31="";M31="");"N/D";ASS(M31-O31)*L31)</f>
        <v/>
      </c>
      <c r="V31" s="15">
        <f>SE(U31=0;"";T31/U31)</f>
        <v/>
      </c>
      <c r="W31" s="16">
        <f>SE(T31&gt;0;"Vincente";SE(T31&lt;0;"Perdente";"Flat"))</f>
        <v/>
      </c>
      <c r="X31" s="13" t="n"/>
      <c r="Y31" s="13" t="n"/>
      <c r="Z31" s="13" t="n"/>
      <c r="AA31" s="13" t="n"/>
      <c r="AB31" s="13" t="n"/>
    </row>
    <row r="32">
      <c r="A32" s="13" t="n"/>
      <c r="B32" s="13" t="n"/>
      <c r="C32" s="13" t="n"/>
      <c r="D32" s="13" t="n"/>
      <c r="E32" s="13" t="n"/>
      <c r="F32" s="13" t="n"/>
      <c r="G32" s="13" t="n"/>
      <c r="H32" s="13" t="n"/>
      <c r="I32" s="13" t="n"/>
      <c r="J32" s="13" t="n"/>
      <c r="K32" s="13" t="n"/>
      <c r="L32" s="13" t="n"/>
      <c r="M32" s="13" t="n"/>
      <c r="N32" s="13" t="n"/>
      <c r="O32" s="13" t="n"/>
      <c r="P32" s="13" t="n"/>
      <c r="Q32" s="13" t="n"/>
      <c r="R32" s="13" t="n"/>
      <c r="S32" s="14">
        <f>SE(I32="Long";(N32-M32)*L32;(M32-N32)*L32)</f>
        <v/>
      </c>
      <c r="T32" s="14">
        <f>S32-Q32-R32</f>
        <v/>
      </c>
      <c r="U32" s="14">
        <f>SE(O(E32="";M32="");"N/D";ASS(M32-O32)*L32)</f>
        <v/>
      </c>
      <c r="V32" s="15">
        <f>SE(U32=0;"";T32/U32)</f>
        <v/>
      </c>
      <c r="W32" s="16">
        <f>SE(T32&gt;0;"Vincente";SE(T32&lt;0;"Perdente";"Flat"))</f>
        <v/>
      </c>
      <c r="X32" s="13" t="n"/>
      <c r="Y32" s="13" t="n"/>
      <c r="Z32" s="13" t="n"/>
      <c r="AA32" s="13" t="n"/>
      <c r="AB32" s="13" t="n"/>
    </row>
    <row r="33">
      <c r="A33" s="13" t="n"/>
      <c r="B33" s="13" t="n"/>
      <c r="C33" s="13" t="n"/>
      <c r="D33" s="13" t="n"/>
      <c r="E33" s="13" t="n"/>
      <c r="F33" s="13" t="n"/>
      <c r="G33" s="13" t="n"/>
      <c r="H33" s="13" t="n"/>
      <c r="I33" s="13" t="n"/>
      <c r="J33" s="13" t="n"/>
      <c r="K33" s="13" t="n"/>
      <c r="L33" s="13" t="n"/>
      <c r="M33" s="13" t="n"/>
      <c r="N33" s="13" t="n"/>
      <c r="O33" s="13" t="n"/>
      <c r="P33" s="13" t="n"/>
      <c r="Q33" s="13" t="n"/>
      <c r="R33" s="13" t="n"/>
      <c r="S33" s="14">
        <f>SE(I33="Long";(N33-M33)*L33;(M33-N33)*L33)</f>
        <v/>
      </c>
      <c r="T33" s="14">
        <f>S33-Q33-R33</f>
        <v/>
      </c>
      <c r="U33" s="14">
        <f>SE(O(E33="";M33="");"N/D";ASS(M33-O33)*L33)</f>
        <v/>
      </c>
      <c r="V33" s="15">
        <f>SE(U33=0;"";T33/U33)</f>
        <v/>
      </c>
      <c r="W33" s="16">
        <f>SE(T33&gt;0;"Vincente";SE(T33&lt;0;"Perdente";"Flat"))</f>
        <v/>
      </c>
      <c r="X33" s="13" t="n"/>
      <c r="Y33" s="13" t="n"/>
      <c r="Z33" s="13" t="n"/>
      <c r="AA33" s="13" t="n"/>
      <c r="AB33" s="13" t="n"/>
    </row>
    <row r="34">
      <c r="A34" s="13" t="n"/>
      <c r="B34" s="13" t="n"/>
      <c r="C34" s="13" t="n"/>
      <c r="D34" s="13" t="n"/>
      <c r="E34" s="13" t="n"/>
      <c r="F34" s="13" t="n"/>
      <c r="G34" s="13" t="n"/>
      <c r="H34" s="13" t="n"/>
      <c r="I34" s="13" t="n"/>
      <c r="J34" s="13" t="n"/>
      <c r="K34" s="13" t="n"/>
      <c r="L34" s="13" t="n"/>
      <c r="M34" s="13" t="n"/>
      <c r="N34" s="13" t="n"/>
      <c r="O34" s="13" t="n"/>
      <c r="P34" s="13" t="n"/>
      <c r="Q34" s="13" t="n"/>
      <c r="R34" s="13" t="n"/>
      <c r="S34" s="14">
        <f>SE(I34="Long";(N34-M34)*L34;(M34-N34)*L34)</f>
        <v/>
      </c>
      <c r="T34" s="14">
        <f>S34-Q34-R34</f>
        <v/>
      </c>
      <c r="U34" s="14">
        <f>SE(O(E34="";M34="");"N/D";ASS(M34-O34)*L34)</f>
        <v/>
      </c>
      <c r="V34" s="15">
        <f>SE(U34=0;"";T34/U34)</f>
        <v/>
      </c>
      <c r="W34" s="16">
        <f>SE(T34&gt;0;"Vincente";SE(T34&lt;0;"Perdente";"Flat"))</f>
        <v/>
      </c>
      <c r="X34" s="13" t="n"/>
      <c r="Y34" s="13" t="n"/>
      <c r="Z34" s="13" t="n"/>
      <c r="AA34" s="13" t="n"/>
      <c r="AB34" s="13" t="n"/>
    </row>
    <row r="35">
      <c r="A35" s="13" t="n"/>
      <c r="B35" s="13" t="n"/>
      <c r="C35" s="13" t="n"/>
      <c r="D35" s="13" t="n"/>
      <c r="E35" s="13" t="n"/>
      <c r="F35" s="13" t="n"/>
      <c r="G35" s="13" t="n"/>
      <c r="H35" s="13" t="n"/>
      <c r="I35" s="13" t="n"/>
      <c r="J35" s="13" t="n"/>
      <c r="K35" s="13" t="n"/>
      <c r="L35" s="13" t="n"/>
      <c r="M35" s="13" t="n"/>
      <c r="N35" s="13" t="n"/>
      <c r="O35" s="13" t="n"/>
      <c r="P35" s="13" t="n"/>
      <c r="Q35" s="13" t="n"/>
      <c r="R35" s="13" t="n"/>
      <c r="S35" s="14">
        <f>SE(I35="Long";(N35-M35)*L35;(M35-N35)*L35)</f>
        <v/>
      </c>
      <c r="T35" s="14">
        <f>S35-Q35-R35</f>
        <v/>
      </c>
      <c r="U35" s="14">
        <f>SE(O(E35="";M35="");"N/D";ASS(M35-O35)*L35)</f>
        <v/>
      </c>
      <c r="V35" s="15">
        <f>SE(U35=0;"";T35/U35)</f>
        <v/>
      </c>
      <c r="W35" s="16">
        <f>SE(T35&gt;0;"Vincente";SE(T35&lt;0;"Perdente";"Flat"))</f>
        <v/>
      </c>
      <c r="X35" s="13" t="n"/>
      <c r="Y35" s="13" t="n"/>
      <c r="Z35" s="13" t="n"/>
      <c r="AA35" s="13" t="n"/>
      <c r="AB35" s="13" t="n"/>
    </row>
    <row r="36">
      <c r="A36" s="13" t="n"/>
      <c r="B36" s="13" t="n"/>
      <c r="C36" s="13" t="n"/>
      <c r="D36" s="13" t="n"/>
      <c r="E36" s="13" t="n"/>
      <c r="F36" s="13" t="n"/>
      <c r="G36" s="13" t="n"/>
      <c r="H36" s="13" t="n"/>
      <c r="I36" s="13" t="n"/>
      <c r="J36" s="13" t="n"/>
      <c r="K36" s="13" t="n"/>
      <c r="L36" s="13" t="n"/>
      <c r="M36" s="13" t="n"/>
      <c r="N36" s="13" t="n"/>
      <c r="O36" s="13" t="n"/>
      <c r="P36" s="13" t="n"/>
      <c r="Q36" s="13" t="n"/>
      <c r="R36" s="13" t="n"/>
      <c r="S36" s="14">
        <f>SE(I36="Long";(N36-M36)*L36;(M36-N36)*L36)</f>
        <v/>
      </c>
      <c r="T36" s="14">
        <f>S36-Q36-R36</f>
        <v/>
      </c>
      <c r="U36" s="14">
        <f>SE(O(E36="";M36="");"N/D";ASS(M36-O36)*L36)</f>
        <v/>
      </c>
      <c r="V36" s="15">
        <f>SE(U36=0;"";T36/U36)</f>
        <v/>
      </c>
      <c r="W36" s="16">
        <f>SE(T36&gt;0;"Vincente";SE(T36&lt;0;"Perdente";"Flat"))</f>
        <v/>
      </c>
      <c r="X36" s="13" t="n"/>
      <c r="Y36" s="13" t="n"/>
      <c r="Z36" s="13" t="n"/>
      <c r="AA36" s="13" t="n"/>
      <c r="AB36" s="13" t="n"/>
    </row>
    <row r="37">
      <c r="A37" s="13" t="n"/>
      <c r="B37" s="13" t="n"/>
      <c r="C37" s="13" t="n"/>
      <c r="D37" s="13" t="n"/>
      <c r="E37" s="13" t="n"/>
      <c r="F37" s="13" t="n"/>
      <c r="G37" s="13" t="n"/>
      <c r="H37" s="13" t="n"/>
      <c r="I37" s="13" t="n"/>
      <c r="J37" s="13" t="n"/>
      <c r="K37" s="13" t="n"/>
      <c r="L37" s="13" t="n"/>
      <c r="M37" s="13" t="n"/>
      <c r="N37" s="13" t="n"/>
      <c r="O37" s="13" t="n"/>
      <c r="P37" s="13" t="n"/>
      <c r="Q37" s="13" t="n"/>
      <c r="R37" s="13" t="n"/>
      <c r="S37" s="14">
        <f>SE(I37="Long";(N37-M37)*L37;(M37-N37)*L37)</f>
        <v/>
      </c>
      <c r="T37" s="14">
        <f>S37-Q37-R37</f>
        <v/>
      </c>
      <c r="U37" s="14">
        <f>SE(O(E37="";M37="");"N/D";ASS(M37-O37)*L37)</f>
        <v/>
      </c>
      <c r="V37" s="15">
        <f>SE(U37=0;"";T37/U37)</f>
        <v/>
      </c>
      <c r="W37" s="16">
        <f>SE(T37&gt;0;"Vincente";SE(T37&lt;0;"Perdente";"Flat"))</f>
        <v/>
      </c>
      <c r="X37" s="13" t="n"/>
      <c r="Y37" s="13" t="n"/>
      <c r="Z37" s="13" t="n"/>
      <c r="AA37" s="13" t="n"/>
      <c r="AB37" s="13" t="n"/>
    </row>
    <row r="38">
      <c r="A38" s="13" t="n"/>
      <c r="B38" s="13" t="n"/>
      <c r="C38" s="13" t="n"/>
      <c r="D38" s="13" t="n"/>
      <c r="E38" s="13" t="n"/>
      <c r="F38" s="13" t="n"/>
      <c r="G38" s="13" t="n"/>
      <c r="H38" s="13" t="n"/>
      <c r="I38" s="13" t="n"/>
      <c r="J38" s="13" t="n"/>
      <c r="K38" s="13" t="n"/>
      <c r="L38" s="13" t="n"/>
      <c r="M38" s="13" t="n"/>
      <c r="N38" s="13" t="n"/>
      <c r="O38" s="13" t="n"/>
      <c r="P38" s="13" t="n"/>
      <c r="Q38" s="13" t="n"/>
      <c r="R38" s="13" t="n"/>
      <c r="S38" s="14">
        <f>SE(I38="Long";(N38-M38)*L38;(M38-N38)*L38)</f>
        <v/>
      </c>
      <c r="T38" s="14">
        <f>S38-Q38-R38</f>
        <v/>
      </c>
      <c r="U38" s="14">
        <f>SE(O(E38="";M38="");"N/D";ASS(M38-O38)*L38)</f>
        <v/>
      </c>
      <c r="V38" s="15">
        <f>SE(U38=0;"";T38/U38)</f>
        <v/>
      </c>
      <c r="W38" s="16">
        <f>SE(T38&gt;0;"Vincente";SE(T38&lt;0;"Perdente";"Flat"))</f>
        <v/>
      </c>
      <c r="X38" s="13" t="n"/>
      <c r="Y38" s="13" t="n"/>
      <c r="Z38" s="13" t="n"/>
      <c r="AA38" s="13" t="n"/>
      <c r="AB38" s="13" t="n"/>
    </row>
    <row r="39">
      <c r="A39" s="13" t="n"/>
      <c r="B39" s="13" t="n"/>
      <c r="C39" s="13" t="n"/>
      <c r="D39" s="13" t="n"/>
      <c r="E39" s="13" t="n"/>
      <c r="F39" s="13" t="n"/>
      <c r="G39" s="13" t="n"/>
      <c r="H39" s="13" t="n"/>
      <c r="I39" s="13" t="n"/>
      <c r="J39" s="13" t="n"/>
      <c r="K39" s="13" t="n"/>
      <c r="L39" s="13" t="n"/>
      <c r="M39" s="13" t="n"/>
      <c r="N39" s="13" t="n"/>
      <c r="O39" s="13" t="n"/>
      <c r="P39" s="13" t="n"/>
      <c r="Q39" s="13" t="n"/>
      <c r="R39" s="13" t="n"/>
      <c r="S39" s="14">
        <f>SE(I39="Long";(N39-M39)*L39;(M39-N39)*L39)</f>
        <v/>
      </c>
      <c r="T39" s="14">
        <f>S39-Q39-R39</f>
        <v/>
      </c>
      <c r="U39" s="14">
        <f>SE(O(E39="";M39="");"N/D";ASS(M39-O39)*L39)</f>
        <v/>
      </c>
      <c r="V39" s="15">
        <f>SE(U39=0;"";T39/U39)</f>
        <v/>
      </c>
      <c r="W39" s="16">
        <f>SE(T39&gt;0;"Vincente";SE(T39&lt;0;"Perdente";"Flat"))</f>
        <v/>
      </c>
      <c r="X39" s="13" t="n"/>
      <c r="Y39" s="13" t="n"/>
      <c r="Z39" s="13" t="n"/>
      <c r="AA39" s="13" t="n"/>
      <c r="AB39" s="13" t="n"/>
    </row>
    <row r="40">
      <c r="A40" s="13" t="n"/>
      <c r="B40" s="13" t="n"/>
      <c r="C40" s="13" t="n"/>
      <c r="D40" s="13" t="n"/>
      <c r="E40" s="13" t="n"/>
      <c r="F40" s="13" t="n"/>
      <c r="G40" s="13" t="n"/>
      <c r="H40" s="13" t="n"/>
      <c r="I40" s="13" t="n"/>
      <c r="J40" s="13" t="n"/>
      <c r="K40" s="13" t="n"/>
      <c r="L40" s="13" t="n"/>
      <c r="M40" s="13" t="n"/>
      <c r="N40" s="13" t="n"/>
      <c r="O40" s="13" t="n"/>
      <c r="P40" s="13" t="n"/>
      <c r="Q40" s="13" t="n"/>
      <c r="R40" s="13" t="n"/>
      <c r="S40" s="14">
        <f>SE(I40="Long";(N40-M40)*L40;(M40-N40)*L40)</f>
        <v/>
      </c>
      <c r="T40" s="14">
        <f>S40-Q40-R40</f>
        <v/>
      </c>
      <c r="U40" s="14">
        <f>SE(O(E40="";M40="");"N/D";ASS(M40-O40)*L40)</f>
        <v/>
      </c>
      <c r="V40" s="15">
        <f>SE(U40=0;"";T40/U40)</f>
        <v/>
      </c>
      <c r="W40" s="16">
        <f>SE(T40&gt;0;"Vincente";SE(T40&lt;0;"Perdente";"Flat"))</f>
        <v/>
      </c>
      <c r="X40" s="13" t="n"/>
      <c r="Y40" s="13" t="n"/>
      <c r="Z40" s="13" t="n"/>
      <c r="AA40" s="13" t="n"/>
      <c r="AB40" s="13" t="n"/>
    </row>
    <row r="41">
      <c r="A41" s="13" t="n"/>
      <c r="B41" s="13" t="n"/>
      <c r="C41" s="13" t="n"/>
      <c r="D41" s="13" t="n"/>
      <c r="E41" s="13" t="n"/>
      <c r="F41" s="13" t="n"/>
      <c r="G41" s="13" t="n"/>
      <c r="H41" s="13" t="n"/>
      <c r="I41" s="13" t="n"/>
      <c r="J41" s="13" t="n"/>
      <c r="K41" s="13" t="n"/>
      <c r="L41" s="13" t="n"/>
      <c r="M41" s="13" t="n"/>
      <c r="N41" s="13" t="n"/>
      <c r="O41" s="13" t="n"/>
      <c r="P41" s="13" t="n"/>
      <c r="Q41" s="13" t="n"/>
      <c r="R41" s="13" t="n"/>
      <c r="S41" s="14">
        <f>SE(I41="Long";(N41-M41)*L41;(M41-N41)*L41)</f>
        <v/>
      </c>
      <c r="T41" s="14">
        <f>S41-Q41-R41</f>
        <v/>
      </c>
      <c r="U41" s="14">
        <f>SE(O(E41="";M41="");"N/D";ASS(M41-O41)*L41)</f>
        <v/>
      </c>
      <c r="V41" s="15">
        <f>SE(U41=0;"";T41/U41)</f>
        <v/>
      </c>
      <c r="W41" s="16">
        <f>SE(T41&gt;0;"Vincente";SE(T41&lt;0;"Perdente";"Flat"))</f>
        <v/>
      </c>
      <c r="X41" s="13" t="n"/>
      <c r="Y41" s="13" t="n"/>
      <c r="Z41" s="13" t="n"/>
      <c r="AA41" s="13" t="n"/>
      <c r="AB41" s="13" t="n"/>
    </row>
    <row r="42">
      <c r="A42" s="13" t="n"/>
      <c r="B42" s="13" t="n"/>
      <c r="C42" s="13" t="n"/>
      <c r="D42" s="13" t="n"/>
      <c r="E42" s="13" t="n"/>
      <c r="F42" s="13" t="n"/>
      <c r="G42" s="13" t="n"/>
      <c r="H42" s="13" t="n"/>
      <c r="I42" s="13" t="n"/>
      <c r="J42" s="13" t="n"/>
      <c r="K42" s="13" t="n"/>
      <c r="L42" s="13" t="n"/>
      <c r="M42" s="13" t="n"/>
      <c r="N42" s="13" t="n"/>
      <c r="O42" s="13" t="n"/>
      <c r="P42" s="13" t="n"/>
      <c r="Q42" s="13" t="n"/>
      <c r="R42" s="13" t="n"/>
      <c r="S42" s="14">
        <f>SE(I42="Long";(N42-M42)*L42;(M42-N42)*L42)</f>
        <v/>
      </c>
      <c r="T42" s="14">
        <f>S42-Q42-R42</f>
        <v/>
      </c>
      <c r="U42" s="14">
        <f>SE(O(E42="";M42="");"N/D";ASS(M42-O42)*L42)</f>
        <v/>
      </c>
      <c r="V42" s="15">
        <f>SE(U42=0;"";T42/U42)</f>
        <v/>
      </c>
      <c r="W42" s="16">
        <f>SE(T42&gt;0;"Vincente";SE(T42&lt;0;"Perdente";"Flat"))</f>
        <v/>
      </c>
      <c r="X42" s="13" t="n"/>
      <c r="Y42" s="13" t="n"/>
      <c r="Z42" s="13" t="n"/>
      <c r="AA42" s="13" t="n"/>
      <c r="AB42" s="13" t="n"/>
    </row>
    <row r="43">
      <c r="A43" s="13" t="n"/>
      <c r="B43" s="13" t="n"/>
      <c r="C43" s="13" t="n"/>
      <c r="D43" s="13" t="n"/>
      <c r="E43" s="13" t="n"/>
      <c r="F43" s="13" t="n"/>
      <c r="G43" s="13" t="n"/>
      <c r="H43" s="13" t="n"/>
      <c r="I43" s="13" t="n"/>
      <c r="J43" s="13" t="n"/>
      <c r="K43" s="13" t="n"/>
      <c r="L43" s="13" t="n"/>
      <c r="M43" s="13" t="n"/>
      <c r="N43" s="13" t="n"/>
      <c r="O43" s="13" t="n"/>
      <c r="P43" s="13" t="n"/>
      <c r="Q43" s="13" t="n"/>
      <c r="R43" s="13" t="n"/>
      <c r="S43" s="14">
        <f>SE(I43="Long";(N43-M43)*L43;(M43-N43)*L43)</f>
        <v/>
      </c>
      <c r="T43" s="14">
        <f>S43-Q43-R43</f>
        <v/>
      </c>
      <c r="U43" s="14">
        <f>SE(O(E43="";M43="");"N/D";ASS(M43-O43)*L43)</f>
        <v/>
      </c>
      <c r="V43" s="15">
        <f>SE(U43=0;"";T43/U43)</f>
        <v/>
      </c>
      <c r="W43" s="16">
        <f>SE(T43&gt;0;"Vincente";SE(T43&lt;0;"Perdente";"Flat"))</f>
        <v/>
      </c>
      <c r="X43" s="13" t="n"/>
      <c r="Y43" s="13" t="n"/>
      <c r="Z43" s="13" t="n"/>
      <c r="AA43" s="13" t="n"/>
      <c r="AB43" s="13" t="n"/>
    </row>
    <row r="44">
      <c r="A44" s="13" t="n"/>
      <c r="B44" s="13" t="n"/>
      <c r="C44" s="13" t="n"/>
      <c r="D44" s="13" t="n"/>
      <c r="E44" s="13" t="n"/>
      <c r="F44" s="13" t="n"/>
      <c r="G44" s="13" t="n"/>
      <c r="H44" s="13" t="n"/>
      <c r="I44" s="13" t="n"/>
      <c r="J44" s="13" t="n"/>
      <c r="K44" s="13" t="n"/>
      <c r="L44" s="13" t="n"/>
      <c r="M44" s="13" t="n"/>
      <c r="N44" s="13" t="n"/>
      <c r="O44" s="13" t="n"/>
      <c r="P44" s="13" t="n"/>
      <c r="Q44" s="13" t="n"/>
      <c r="R44" s="13" t="n"/>
      <c r="S44" s="14">
        <f>SE(I44="Long";(N44-M44)*L44;(M44-N44)*L44)</f>
        <v/>
      </c>
      <c r="T44" s="14">
        <f>S44-Q44-R44</f>
        <v/>
      </c>
      <c r="U44" s="14">
        <f>SE(O(E44="";M44="");"N/D";ASS(M44-O44)*L44)</f>
        <v/>
      </c>
      <c r="V44" s="15">
        <f>SE(U44=0;"";T44/U44)</f>
        <v/>
      </c>
      <c r="W44" s="16">
        <f>SE(T44&gt;0;"Vincente";SE(T44&lt;0;"Perdente";"Flat"))</f>
        <v/>
      </c>
      <c r="X44" s="13" t="n"/>
      <c r="Y44" s="13" t="n"/>
      <c r="Z44" s="13" t="n"/>
      <c r="AA44" s="13" t="n"/>
      <c r="AB44" s="13" t="n"/>
    </row>
    <row r="45">
      <c r="A45" s="13" t="n"/>
      <c r="B45" s="13" t="n"/>
      <c r="C45" s="13" t="n"/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  <c r="M45" s="13" t="n"/>
      <c r="N45" s="13" t="n"/>
      <c r="O45" s="13" t="n"/>
      <c r="P45" s="13" t="n"/>
      <c r="Q45" s="13" t="n"/>
      <c r="R45" s="13" t="n"/>
      <c r="S45" s="14">
        <f>SE(I45="Long";(N45-M45)*L45;(M45-N45)*L45)</f>
        <v/>
      </c>
      <c r="T45" s="14">
        <f>S45-Q45-R45</f>
        <v/>
      </c>
      <c r="U45" s="14">
        <f>SE(O(E45="";M45="");"N/D";ASS(M45-O45)*L45)</f>
        <v/>
      </c>
      <c r="V45" s="15">
        <f>SE(U45=0;"";T45/U45)</f>
        <v/>
      </c>
      <c r="W45" s="16">
        <f>SE(T45&gt;0;"Vincente";SE(T45&lt;0;"Perdente";"Flat"))</f>
        <v/>
      </c>
      <c r="X45" s="13" t="n"/>
      <c r="Y45" s="13" t="n"/>
      <c r="Z45" s="13" t="n"/>
      <c r="AA45" s="13" t="n"/>
      <c r="AB45" s="13" t="n"/>
    </row>
    <row r="46">
      <c r="A46" s="13" t="n"/>
      <c r="B46" s="13" t="n"/>
      <c r="C46" s="13" t="n"/>
      <c r="D46" s="13" t="n"/>
      <c r="E46" s="13" t="n"/>
      <c r="F46" s="13" t="n"/>
      <c r="G46" s="13" t="n"/>
      <c r="H46" s="13" t="n"/>
      <c r="I46" s="13" t="n"/>
      <c r="J46" s="13" t="n"/>
      <c r="K46" s="13" t="n"/>
      <c r="L46" s="13" t="n"/>
      <c r="M46" s="13" t="n"/>
      <c r="N46" s="13" t="n"/>
      <c r="O46" s="13" t="n"/>
      <c r="P46" s="13" t="n"/>
      <c r="Q46" s="13" t="n"/>
      <c r="R46" s="13" t="n"/>
      <c r="S46" s="14">
        <f>SE(I46="Long";(N46-M46)*L46;(M46-N46)*L46)</f>
        <v/>
      </c>
      <c r="T46" s="14">
        <f>S46-Q46-R46</f>
        <v/>
      </c>
      <c r="U46" s="14">
        <f>SE(O(E46="";M46="");"N/D";ASS(M46-O46)*L46)</f>
        <v/>
      </c>
      <c r="V46" s="15">
        <f>SE(U46=0;"";T46/U46)</f>
        <v/>
      </c>
      <c r="W46" s="16">
        <f>SE(T46&gt;0;"Vincente";SE(T46&lt;0;"Perdente";"Flat"))</f>
        <v/>
      </c>
      <c r="X46" s="13" t="n"/>
      <c r="Y46" s="13" t="n"/>
      <c r="Z46" s="13" t="n"/>
      <c r="AA46" s="13" t="n"/>
      <c r="AB46" s="13" t="n"/>
    </row>
    <row r="47">
      <c r="A47" s="13" t="n"/>
      <c r="B47" s="13" t="n"/>
      <c r="C47" s="13" t="n"/>
      <c r="D47" s="13" t="n"/>
      <c r="E47" s="13" t="n"/>
      <c r="F47" s="13" t="n"/>
      <c r="G47" s="13" t="n"/>
      <c r="H47" s="13" t="n"/>
      <c r="I47" s="13" t="n"/>
      <c r="J47" s="13" t="n"/>
      <c r="K47" s="13" t="n"/>
      <c r="L47" s="13" t="n"/>
      <c r="M47" s="13" t="n"/>
      <c r="N47" s="13" t="n"/>
      <c r="O47" s="13" t="n"/>
      <c r="P47" s="13" t="n"/>
      <c r="Q47" s="13" t="n"/>
      <c r="R47" s="13" t="n"/>
      <c r="S47" s="14">
        <f>SE(I47="Long";(N47-M47)*L47;(M47-N47)*L47)</f>
        <v/>
      </c>
      <c r="T47" s="14">
        <f>S47-Q47-R47</f>
        <v/>
      </c>
      <c r="U47" s="14">
        <f>SE(O(E47="";M47="");"N/D";ASS(M47-O47)*L47)</f>
        <v/>
      </c>
      <c r="V47" s="15">
        <f>SE(U47=0;"";T47/U47)</f>
        <v/>
      </c>
      <c r="W47" s="16">
        <f>SE(T47&gt;0;"Vincente";SE(T47&lt;0;"Perdente";"Flat"))</f>
        <v/>
      </c>
      <c r="X47" s="13" t="n"/>
      <c r="Y47" s="13" t="n"/>
      <c r="Z47" s="13" t="n"/>
      <c r="AA47" s="13" t="n"/>
      <c r="AB47" s="13" t="n"/>
    </row>
    <row r="48">
      <c r="A48" s="13" t="n"/>
      <c r="B48" s="13" t="n"/>
      <c r="C48" s="13" t="n"/>
      <c r="D48" s="13" t="n"/>
      <c r="E48" s="13" t="n"/>
      <c r="F48" s="13" t="n"/>
      <c r="G48" s="13" t="n"/>
      <c r="H48" s="13" t="n"/>
      <c r="I48" s="13" t="n"/>
      <c r="J48" s="13" t="n"/>
      <c r="K48" s="13" t="n"/>
      <c r="L48" s="13" t="n"/>
      <c r="M48" s="13" t="n"/>
      <c r="N48" s="13" t="n"/>
      <c r="O48" s="13" t="n"/>
      <c r="P48" s="13" t="n"/>
      <c r="Q48" s="13" t="n"/>
      <c r="R48" s="13" t="n"/>
      <c r="S48" s="14">
        <f>SE(I48="Long";(N48-M48)*L48;(M48-N48)*L48)</f>
        <v/>
      </c>
      <c r="T48" s="14">
        <f>S48-Q48-R48</f>
        <v/>
      </c>
      <c r="U48" s="14">
        <f>SE(O(E48="";M48="");"N/D";ASS(M48-O48)*L48)</f>
        <v/>
      </c>
      <c r="V48" s="15">
        <f>SE(U48=0;"";T48/U48)</f>
        <v/>
      </c>
      <c r="W48" s="16">
        <f>SE(T48&gt;0;"Vincente";SE(T48&lt;0;"Perdente";"Flat"))</f>
        <v/>
      </c>
      <c r="X48" s="13" t="n"/>
      <c r="Y48" s="13" t="n"/>
      <c r="Z48" s="13" t="n"/>
      <c r="AA48" s="13" t="n"/>
      <c r="AB48" s="13" t="n"/>
    </row>
    <row r="49">
      <c r="A49" s="13" t="n"/>
      <c r="B49" s="13" t="n"/>
      <c r="C49" s="13" t="n"/>
      <c r="D49" s="13" t="n"/>
      <c r="E49" s="13" t="n"/>
      <c r="F49" s="13" t="n"/>
      <c r="G49" s="13" t="n"/>
      <c r="H49" s="13" t="n"/>
      <c r="I49" s="13" t="n"/>
      <c r="J49" s="13" t="n"/>
      <c r="K49" s="13" t="n"/>
      <c r="L49" s="13" t="n"/>
      <c r="M49" s="13" t="n"/>
      <c r="N49" s="13" t="n"/>
      <c r="O49" s="13" t="n"/>
      <c r="P49" s="13" t="n"/>
      <c r="Q49" s="13" t="n"/>
      <c r="R49" s="13" t="n"/>
      <c r="S49" s="14">
        <f>SE(I49="Long";(N49-M49)*L49;(M49-N49)*L49)</f>
        <v/>
      </c>
      <c r="T49" s="14">
        <f>S49-Q49-R49</f>
        <v/>
      </c>
      <c r="U49" s="14">
        <f>SE(O(E49="";M49="");"N/D";ASS(M49-O49)*L49)</f>
        <v/>
      </c>
      <c r="V49" s="15">
        <f>SE(U49=0;"";T49/U49)</f>
        <v/>
      </c>
      <c r="W49" s="16">
        <f>SE(T49&gt;0;"Vincente";SE(T49&lt;0;"Perdente";"Flat"))</f>
        <v/>
      </c>
      <c r="X49" s="13" t="n"/>
      <c r="Y49" s="13" t="n"/>
      <c r="Z49" s="13" t="n"/>
      <c r="AA49" s="13" t="n"/>
      <c r="AB49" s="13" t="n"/>
    </row>
    <row r="50">
      <c r="A50" s="13" t="n"/>
      <c r="B50" s="13" t="n"/>
      <c r="C50" s="13" t="n"/>
      <c r="D50" s="13" t="n"/>
      <c r="E50" s="13" t="n"/>
      <c r="F50" s="13" t="n"/>
      <c r="G50" s="13" t="n"/>
      <c r="H50" s="13" t="n"/>
      <c r="I50" s="13" t="n"/>
      <c r="J50" s="13" t="n"/>
      <c r="K50" s="13" t="n"/>
      <c r="L50" s="13" t="n"/>
      <c r="M50" s="13" t="n"/>
      <c r="N50" s="13" t="n"/>
      <c r="O50" s="13" t="n"/>
      <c r="P50" s="13" t="n"/>
      <c r="Q50" s="13" t="n"/>
      <c r="R50" s="13" t="n"/>
      <c r="S50" s="14">
        <f>SE(I50="Long";(N50-M50)*L50;(M50-N50)*L50)</f>
        <v/>
      </c>
      <c r="T50" s="14">
        <f>S50-Q50-R50</f>
        <v/>
      </c>
      <c r="U50" s="14">
        <f>SE(O(E50="";M50="");"N/D";ASS(M50-O50)*L50)</f>
        <v/>
      </c>
      <c r="V50" s="15">
        <f>SE(U50=0;"";T50/U50)</f>
        <v/>
      </c>
      <c r="W50" s="16">
        <f>SE(T50&gt;0;"Vincente";SE(T50&lt;0;"Perdente";"Flat"))</f>
        <v/>
      </c>
      <c r="X50" s="13" t="n"/>
      <c r="Y50" s="13" t="n"/>
      <c r="Z50" s="13" t="n"/>
      <c r="AA50" s="13" t="n"/>
      <c r="AB50" s="13" t="n"/>
    </row>
    <row r="51">
      <c r="A51" s="13" t="n"/>
      <c r="B51" s="13" t="n"/>
      <c r="C51" s="13" t="n"/>
      <c r="D51" s="13" t="n"/>
      <c r="E51" s="13" t="n"/>
      <c r="F51" s="13" t="n"/>
      <c r="G51" s="13" t="n"/>
      <c r="H51" s="13" t="n"/>
      <c r="I51" s="13" t="n"/>
      <c r="J51" s="13" t="n"/>
      <c r="K51" s="13" t="n"/>
      <c r="L51" s="13" t="n"/>
      <c r="M51" s="13" t="n"/>
      <c r="N51" s="13" t="n"/>
      <c r="O51" s="13" t="n"/>
      <c r="P51" s="13" t="n"/>
      <c r="Q51" s="13" t="n"/>
      <c r="R51" s="13" t="n"/>
      <c r="S51" s="14">
        <f>SE(I51="Long";(N51-M51)*L51;(M51-N51)*L51)</f>
        <v/>
      </c>
      <c r="T51" s="14">
        <f>S51-Q51-R51</f>
        <v/>
      </c>
      <c r="U51" s="14">
        <f>SE(O(E51="";M51="");"N/D";ASS(M51-O51)*L51)</f>
        <v/>
      </c>
      <c r="V51" s="15">
        <f>SE(U51=0;"";T51/U51)</f>
        <v/>
      </c>
      <c r="W51" s="16">
        <f>SE(T51&gt;0;"Vincente";SE(T51&lt;0;"Perdente";"Flat"))</f>
        <v/>
      </c>
      <c r="X51" s="13" t="n"/>
      <c r="Y51" s="13" t="n"/>
      <c r="Z51" s="13" t="n"/>
      <c r="AA51" s="13" t="n"/>
      <c r="AB51" s="13" t="n"/>
    </row>
    <row r="52">
      <c r="A52" s="13" t="n"/>
      <c r="B52" s="13" t="n"/>
      <c r="C52" s="13" t="n"/>
      <c r="D52" s="13" t="n"/>
      <c r="E52" s="13" t="n"/>
      <c r="F52" s="13" t="n"/>
      <c r="G52" s="13" t="n"/>
      <c r="H52" s="13" t="n"/>
      <c r="I52" s="13" t="n"/>
      <c r="J52" s="13" t="n"/>
      <c r="K52" s="13" t="n"/>
      <c r="L52" s="13" t="n"/>
      <c r="M52" s="13" t="n"/>
      <c r="N52" s="13" t="n"/>
      <c r="O52" s="13" t="n"/>
      <c r="P52" s="13" t="n"/>
      <c r="Q52" s="13" t="n"/>
      <c r="R52" s="13" t="n"/>
      <c r="S52" s="14">
        <f>SE(I52="Long";(N52-M52)*L52;(M52-N52)*L52)</f>
        <v/>
      </c>
      <c r="T52" s="14">
        <f>S52-Q52-R52</f>
        <v/>
      </c>
      <c r="U52" s="14">
        <f>SE(O(E52="";M52="");"N/D";ASS(M52-O52)*L52)</f>
        <v/>
      </c>
      <c r="V52" s="15">
        <f>SE(U52=0;"";T52/U52)</f>
        <v/>
      </c>
      <c r="W52" s="16">
        <f>SE(T52&gt;0;"Vincente";SE(T52&lt;0;"Perdente";"Flat"))</f>
        <v/>
      </c>
      <c r="X52" s="13" t="n"/>
      <c r="Y52" s="13" t="n"/>
      <c r="Z52" s="13" t="n"/>
      <c r="AA52" s="13" t="n"/>
      <c r="AB52" s="13" t="n"/>
    </row>
    <row r="53">
      <c r="A53" s="13" t="n"/>
      <c r="B53" s="13" t="n"/>
      <c r="C53" s="13" t="n"/>
      <c r="D53" s="13" t="n"/>
      <c r="E53" s="13" t="n"/>
      <c r="F53" s="13" t="n"/>
      <c r="G53" s="13" t="n"/>
      <c r="H53" s="13" t="n"/>
      <c r="I53" s="13" t="n"/>
      <c r="J53" s="13" t="n"/>
      <c r="K53" s="13" t="n"/>
      <c r="L53" s="13" t="n"/>
      <c r="M53" s="13" t="n"/>
      <c r="N53" s="13" t="n"/>
      <c r="O53" s="13" t="n"/>
      <c r="P53" s="13" t="n"/>
      <c r="Q53" s="13" t="n"/>
      <c r="R53" s="13" t="n"/>
      <c r="S53" s="14">
        <f>SE(I53="Long";(N53-M53)*L53;(M53-N53)*L53)</f>
        <v/>
      </c>
      <c r="T53" s="14">
        <f>S53-Q53-R53</f>
        <v/>
      </c>
      <c r="U53" s="14">
        <f>SE(O(E53="";M53="");"N/D";ASS(M53-O53)*L53)</f>
        <v/>
      </c>
      <c r="V53" s="15">
        <f>SE(U53=0;"";T53/U53)</f>
        <v/>
      </c>
      <c r="W53" s="16">
        <f>SE(T53&gt;0;"Vincente";SE(T53&lt;0;"Perdente";"Flat"))</f>
        <v/>
      </c>
      <c r="X53" s="13" t="n"/>
      <c r="Y53" s="13" t="n"/>
      <c r="Z53" s="13" t="n"/>
      <c r="AA53" s="13" t="n"/>
      <c r="AB53" s="13" t="n"/>
    </row>
    <row r="54">
      <c r="A54" s="13" t="n"/>
      <c r="B54" s="13" t="n"/>
      <c r="C54" s="13" t="n"/>
      <c r="D54" s="13" t="n"/>
      <c r="E54" s="13" t="n"/>
      <c r="F54" s="13" t="n"/>
      <c r="G54" s="13" t="n"/>
      <c r="H54" s="13" t="n"/>
      <c r="I54" s="13" t="n"/>
      <c r="J54" s="13" t="n"/>
      <c r="K54" s="13" t="n"/>
      <c r="L54" s="13" t="n"/>
      <c r="M54" s="13" t="n"/>
      <c r="N54" s="13" t="n"/>
      <c r="O54" s="13" t="n"/>
      <c r="P54" s="13" t="n"/>
      <c r="Q54" s="13" t="n"/>
      <c r="R54" s="13" t="n"/>
      <c r="S54" s="14">
        <f>SE(I54="Long";(N54-M54)*L54;(M54-N54)*L54)</f>
        <v/>
      </c>
      <c r="T54" s="14">
        <f>S54-Q54-R54</f>
        <v/>
      </c>
      <c r="U54" s="14">
        <f>SE(O(E54="";M54="");"N/D";ASS(M54-O54)*L54)</f>
        <v/>
      </c>
      <c r="V54" s="15">
        <f>SE(U54=0;"";T54/U54)</f>
        <v/>
      </c>
      <c r="W54" s="16">
        <f>SE(T54&gt;0;"Vincente";SE(T54&lt;0;"Perdente";"Flat"))</f>
        <v/>
      </c>
      <c r="X54" s="13" t="n"/>
      <c r="Y54" s="13" t="n"/>
      <c r="Z54" s="13" t="n"/>
      <c r="AA54" s="13" t="n"/>
      <c r="AB54" s="13" t="n"/>
    </row>
    <row r="55">
      <c r="A55" s="13" t="n"/>
      <c r="B55" s="13" t="n"/>
      <c r="C55" s="13" t="n"/>
      <c r="D55" s="13" t="n"/>
      <c r="E55" s="13" t="n"/>
      <c r="F55" s="13" t="n"/>
      <c r="G55" s="13" t="n"/>
      <c r="H55" s="13" t="n"/>
      <c r="I55" s="13" t="n"/>
      <c r="J55" s="13" t="n"/>
      <c r="K55" s="13" t="n"/>
      <c r="L55" s="13" t="n"/>
      <c r="M55" s="13" t="n"/>
      <c r="N55" s="13" t="n"/>
      <c r="O55" s="13" t="n"/>
      <c r="P55" s="13" t="n"/>
      <c r="Q55" s="13" t="n"/>
      <c r="R55" s="13" t="n"/>
      <c r="S55" s="14">
        <f>SE(I55="Long";(N55-M55)*L55;(M55-N55)*L55)</f>
        <v/>
      </c>
      <c r="T55" s="14">
        <f>S55-Q55-R55</f>
        <v/>
      </c>
      <c r="U55" s="14">
        <f>SE(O(E55="";M55="");"N/D";ASS(M55-O55)*L55)</f>
        <v/>
      </c>
      <c r="V55" s="15">
        <f>SE(U55=0;"";T55/U55)</f>
        <v/>
      </c>
      <c r="W55" s="16">
        <f>SE(T55&gt;0;"Vincente";SE(T55&lt;0;"Perdente";"Flat"))</f>
        <v/>
      </c>
      <c r="X55" s="13" t="n"/>
      <c r="Y55" s="13" t="n"/>
      <c r="Z55" s="13" t="n"/>
      <c r="AA55" s="13" t="n"/>
      <c r="AB55" s="13" t="n"/>
    </row>
    <row r="56">
      <c r="A56" s="13" t="n"/>
      <c r="B56" s="13" t="n"/>
      <c r="C56" s="13" t="n"/>
      <c r="D56" s="13" t="n"/>
      <c r="E56" s="13" t="n"/>
      <c r="F56" s="13" t="n"/>
      <c r="G56" s="13" t="n"/>
      <c r="H56" s="13" t="n"/>
      <c r="I56" s="13" t="n"/>
      <c r="J56" s="13" t="n"/>
      <c r="K56" s="13" t="n"/>
      <c r="L56" s="13" t="n"/>
      <c r="M56" s="13" t="n"/>
      <c r="N56" s="13" t="n"/>
      <c r="O56" s="13" t="n"/>
      <c r="P56" s="13" t="n"/>
      <c r="Q56" s="13" t="n"/>
      <c r="R56" s="13" t="n"/>
      <c r="S56" s="14">
        <f>SE(I56="Long";(N56-M56)*L56;(M56-N56)*L56)</f>
        <v/>
      </c>
      <c r="T56" s="14">
        <f>S56-Q56-R56</f>
        <v/>
      </c>
      <c r="U56" s="14">
        <f>SE(O(E56="";M56="");"N/D";ASS(M56-O56)*L56)</f>
        <v/>
      </c>
      <c r="V56" s="15">
        <f>SE(U56=0;"";T56/U56)</f>
        <v/>
      </c>
      <c r="W56" s="16">
        <f>SE(T56&gt;0;"Vincente";SE(T56&lt;0;"Perdente";"Flat"))</f>
        <v/>
      </c>
      <c r="X56" s="13" t="n"/>
      <c r="Y56" s="13" t="n"/>
      <c r="Z56" s="13" t="n"/>
      <c r="AA56" s="13" t="n"/>
      <c r="AB56" s="13" t="n"/>
    </row>
    <row r="57">
      <c r="A57" s="13" t="n"/>
      <c r="B57" s="13" t="n"/>
      <c r="C57" s="13" t="n"/>
      <c r="D57" s="13" t="n"/>
      <c r="E57" s="13" t="n"/>
      <c r="F57" s="13" t="n"/>
      <c r="G57" s="13" t="n"/>
      <c r="H57" s="13" t="n"/>
      <c r="I57" s="13" t="n"/>
      <c r="J57" s="13" t="n"/>
      <c r="K57" s="13" t="n"/>
      <c r="L57" s="13" t="n"/>
      <c r="M57" s="13" t="n"/>
      <c r="N57" s="13" t="n"/>
      <c r="O57" s="13" t="n"/>
      <c r="P57" s="13" t="n"/>
      <c r="Q57" s="13" t="n"/>
      <c r="R57" s="13" t="n"/>
      <c r="S57" s="14">
        <f>SE(I57="Long";(N57-M57)*L57;(M57-N57)*L57)</f>
        <v/>
      </c>
      <c r="T57" s="14">
        <f>S57-Q57-R57</f>
        <v/>
      </c>
      <c r="U57" s="14">
        <f>SE(O(E57="";M57="");"N/D";ASS(M57-O57)*L57)</f>
        <v/>
      </c>
      <c r="V57" s="15">
        <f>SE(U57=0;"";T57/U57)</f>
        <v/>
      </c>
      <c r="W57" s="16">
        <f>SE(T57&gt;0;"Vincente";SE(T57&lt;0;"Perdente";"Flat"))</f>
        <v/>
      </c>
      <c r="X57" s="13" t="n"/>
      <c r="Y57" s="13" t="n"/>
      <c r="Z57" s="13" t="n"/>
      <c r="AA57" s="13" t="n"/>
      <c r="AB57" s="13" t="n"/>
    </row>
    <row r="58">
      <c r="A58" s="13" t="n"/>
      <c r="B58" s="13" t="n"/>
      <c r="C58" s="13" t="n"/>
      <c r="D58" s="13" t="n"/>
      <c r="E58" s="13" t="n"/>
      <c r="F58" s="13" t="n"/>
      <c r="G58" s="13" t="n"/>
      <c r="H58" s="13" t="n"/>
      <c r="I58" s="13" t="n"/>
      <c r="J58" s="13" t="n"/>
      <c r="K58" s="13" t="n"/>
      <c r="L58" s="13" t="n"/>
      <c r="M58" s="13" t="n"/>
      <c r="N58" s="13" t="n"/>
      <c r="O58" s="13" t="n"/>
      <c r="P58" s="13" t="n"/>
      <c r="Q58" s="13" t="n"/>
      <c r="R58" s="13" t="n"/>
      <c r="S58" s="14">
        <f>SE(I58="Long";(N58-M58)*L58;(M58-N58)*L58)</f>
        <v/>
      </c>
      <c r="T58" s="14">
        <f>S58-Q58-R58</f>
        <v/>
      </c>
      <c r="U58" s="14">
        <f>SE(O(E58="";M58="");"N/D";ASS(M58-O58)*L58)</f>
        <v/>
      </c>
      <c r="V58" s="15">
        <f>SE(U58=0;"";T58/U58)</f>
        <v/>
      </c>
      <c r="W58" s="16">
        <f>SE(T58&gt;0;"Vincente";SE(T58&lt;0;"Perdente";"Flat"))</f>
        <v/>
      </c>
      <c r="X58" s="13" t="n"/>
      <c r="Y58" s="13" t="n"/>
      <c r="Z58" s="13" t="n"/>
      <c r="AA58" s="13" t="n"/>
      <c r="AB58" s="13" t="n"/>
    </row>
    <row r="59">
      <c r="A59" s="13" t="n"/>
      <c r="B59" s="13" t="n"/>
      <c r="C59" s="13" t="n"/>
      <c r="D59" s="13" t="n"/>
      <c r="E59" s="13" t="n"/>
      <c r="F59" s="13" t="n"/>
      <c r="G59" s="13" t="n"/>
      <c r="H59" s="13" t="n"/>
      <c r="I59" s="13" t="n"/>
      <c r="J59" s="13" t="n"/>
      <c r="K59" s="13" t="n"/>
      <c r="L59" s="13" t="n"/>
      <c r="M59" s="13" t="n"/>
      <c r="N59" s="13" t="n"/>
      <c r="O59" s="13" t="n"/>
      <c r="P59" s="13" t="n"/>
      <c r="Q59" s="13" t="n"/>
      <c r="R59" s="13" t="n"/>
      <c r="S59" s="14">
        <f>SE(I59="Long";(N59-M59)*L59;(M59-N59)*L59)</f>
        <v/>
      </c>
      <c r="T59" s="14">
        <f>S59-Q59-R59</f>
        <v/>
      </c>
      <c r="U59" s="14">
        <f>SE(O(E59="";M59="");"N/D";ASS(M59-O59)*L59)</f>
        <v/>
      </c>
      <c r="V59" s="15">
        <f>SE(U59=0;"";T59/U59)</f>
        <v/>
      </c>
      <c r="W59" s="16">
        <f>SE(T59&gt;0;"Vincente";SE(T59&lt;0;"Perdente";"Flat"))</f>
        <v/>
      </c>
      <c r="X59" s="13" t="n"/>
      <c r="Y59" s="13" t="n"/>
      <c r="Z59" s="13" t="n"/>
      <c r="AA59" s="13" t="n"/>
      <c r="AB59" s="13" t="n"/>
    </row>
    <row r="60">
      <c r="A60" s="13" t="n"/>
      <c r="B60" s="13" t="n"/>
      <c r="C60" s="13" t="n"/>
      <c r="D60" s="13" t="n"/>
      <c r="E60" s="13" t="n"/>
      <c r="F60" s="13" t="n"/>
      <c r="G60" s="13" t="n"/>
      <c r="H60" s="13" t="n"/>
      <c r="I60" s="13" t="n"/>
      <c r="J60" s="13" t="n"/>
      <c r="K60" s="13" t="n"/>
      <c r="L60" s="13" t="n"/>
      <c r="M60" s="13" t="n"/>
      <c r="N60" s="13" t="n"/>
      <c r="O60" s="13" t="n"/>
      <c r="P60" s="13" t="n"/>
      <c r="Q60" s="13" t="n"/>
      <c r="R60" s="13" t="n"/>
      <c r="S60" s="14">
        <f>SE(I60="Long";(N60-M60)*L60;(M60-N60)*L60)</f>
        <v/>
      </c>
      <c r="T60" s="14">
        <f>S60-Q60-R60</f>
        <v/>
      </c>
      <c r="U60" s="14">
        <f>SE(O(E60="";M60="");"N/D";ASS(M60-O60)*L60)</f>
        <v/>
      </c>
      <c r="V60" s="15">
        <f>SE(U60=0;"";T60/U60)</f>
        <v/>
      </c>
      <c r="W60" s="16">
        <f>SE(T60&gt;0;"Vincente";SE(T60&lt;0;"Perdente";"Flat"))</f>
        <v/>
      </c>
      <c r="X60" s="13" t="n"/>
      <c r="Y60" s="13" t="n"/>
      <c r="Z60" s="13" t="n"/>
      <c r="AA60" s="13" t="n"/>
      <c r="AB60" s="13" t="n"/>
    </row>
    <row r="61">
      <c r="A61" s="13" t="n"/>
      <c r="B61" s="13" t="n"/>
      <c r="C61" s="13" t="n"/>
      <c r="D61" s="13" t="n"/>
      <c r="E61" s="13" t="n"/>
      <c r="F61" s="13" t="n"/>
      <c r="G61" s="13" t="n"/>
      <c r="H61" s="13" t="n"/>
      <c r="I61" s="13" t="n"/>
      <c r="J61" s="13" t="n"/>
      <c r="K61" s="13" t="n"/>
      <c r="L61" s="13" t="n"/>
      <c r="M61" s="13" t="n"/>
      <c r="N61" s="13" t="n"/>
      <c r="O61" s="13" t="n"/>
      <c r="P61" s="13" t="n"/>
      <c r="Q61" s="13" t="n"/>
      <c r="R61" s="13" t="n"/>
      <c r="S61" s="14">
        <f>SE(I61="Long";(N61-M61)*L61;(M61-N61)*L61)</f>
        <v/>
      </c>
      <c r="T61" s="14">
        <f>S61-Q61-R61</f>
        <v/>
      </c>
      <c r="U61" s="14">
        <f>SE(O(E61="";M61="");"N/D";ASS(M61-O61)*L61)</f>
        <v/>
      </c>
      <c r="V61" s="15">
        <f>SE(U61=0;"";T61/U61)</f>
        <v/>
      </c>
      <c r="W61" s="16">
        <f>SE(T61&gt;0;"Vincente";SE(T61&lt;0;"Perdente";"Flat"))</f>
        <v/>
      </c>
      <c r="X61" s="13" t="n"/>
      <c r="Y61" s="13" t="n"/>
      <c r="Z61" s="13" t="n"/>
      <c r="AA61" s="13" t="n"/>
      <c r="AB61" s="13" t="n"/>
    </row>
    <row r="62">
      <c r="A62" s="13" t="n"/>
      <c r="B62" s="13" t="n"/>
      <c r="C62" s="13" t="n"/>
      <c r="D62" s="13" t="n"/>
      <c r="E62" s="13" t="n"/>
      <c r="F62" s="13" t="n"/>
      <c r="G62" s="13" t="n"/>
      <c r="H62" s="13" t="n"/>
      <c r="I62" s="13" t="n"/>
      <c r="J62" s="13" t="n"/>
      <c r="K62" s="13" t="n"/>
      <c r="L62" s="13" t="n"/>
      <c r="M62" s="13" t="n"/>
      <c r="N62" s="13" t="n"/>
      <c r="O62" s="13" t="n"/>
      <c r="P62" s="13" t="n"/>
      <c r="Q62" s="13" t="n"/>
      <c r="R62" s="13" t="n"/>
      <c r="S62" s="14">
        <f>SE(I62="Long";(N62-M62)*L62;(M62-N62)*L62)</f>
        <v/>
      </c>
      <c r="T62" s="14">
        <f>S62-Q62-R62</f>
        <v/>
      </c>
      <c r="U62" s="14">
        <f>SE(O(E62="";M62="");"N/D";ASS(M62-O62)*L62)</f>
        <v/>
      </c>
      <c r="V62" s="15">
        <f>SE(U62=0;"";T62/U62)</f>
        <v/>
      </c>
      <c r="W62" s="16">
        <f>SE(T62&gt;0;"Vincente";SE(T62&lt;0;"Perdente";"Flat"))</f>
        <v/>
      </c>
      <c r="X62" s="13" t="n"/>
      <c r="Y62" s="13" t="n"/>
      <c r="Z62" s="13" t="n"/>
      <c r="AA62" s="13" t="n"/>
      <c r="AB62" s="13" t="n"/>
    </row>
    <row r="63">
      <c r="A63" s="13" t="n"/>
      <c r="B63" s="13" t="n"/>
      <c r="C63" s="13" t="n"/>
      <c r="D63" s="13" t="n"/>
      <c r="E63" s="13" t="n"/>
      <c r="F63" s="13" t="n"/>
      <c r="G63" s="13" t="n"/>
      <c r="H63" s="13" t="n"/>
      <c r="I63" s="13" t="n"/>
      <c r="J63" s="13" t="n"/>
      <c r="K63" s="13" t="n"/>
      <c r="L63" s="13" t="n"/>
      <c r="M63" s="13" t="n"/>
      <c r="N63" s="13" t="n"/>
      <c r="O63" s="13" t="n"/>
      <c r="P63" s="13" t="n"/>
      <c r="Q63" s="13" t="n"/>
      <c r="R63" s="13" t="n"/>
      <c r="S63" s="14">
        <f>SE(I63="Long";(N63-M63)*L63;(M63-N63)*L63)</f>
        <v/>
      </c>
      <c r="T63" s="14">
        <f>S63-Q63-R63</f>
        <v/>
      </c>
      <c r="U63" s="14">
        <f>SE(O(E63="";M63="");"N/D";ASS(M63-O63)*L63)</f>
        <v/>
      </c>
      <c r="V63" s="15">
        <f>SE(U63=0;"";T63/U63)</f>
        <v/>
      </c>
      <c r="W63" s="16">
        <f>SE(T63&gt;0;"Vincente";SE(T63&lt;0;"Perdente";"Flat"))</f>
        <v/>
      </c>
      <c r="X63" s="13" t="n"/>
      <c r="Y63" s="13" t="n"/>
      <c r="Z63" s="13" t="n"/>
      <c r="AA63" s="13" t="n"/>
      <c r="AB63" s="13" t="n"/>
    </row>
    <row r="64">
      <c r="A64" s="13" t="n"/>
      <c r="B64" s="13" t="n"/>
      <c r="C64" s="13" t="n"/>
      <c r="D64" s="13" t="n"/>
      <c r="E64" s="13" t="n"/>
      <c r="F64" s="13" t="n"/>
      <c r="G64" s="13" t="n"/>
      <c r="H64" s="13" t="n"/>
      <c r="I64" s="13" t="n"/>
      <c r="J64" s="13" t="n"/>
      <c r="K64" s="13" t="n"/>
      <c r="L64" s="13" t="n"/>
      <c r="M64" s="13" t="n"/>
      <c r="N64" s="13" t="n"/>
      <c r="O64" s="13" t="n"/>
      <c r="P64" s="13" t="n"/>
      <c r="Q64" s="13" t="n"/>
      <c r="R64" s="13" t="n"/>
      <c r="S64" s="14">
        <f>SE(I64="Long";(N64-M64)*L64;(M64-N64)*L64)</f>
        <v/>
      </c>
      <c r="T64" s="14">
        <f>S64-Q64-R64</f>
        <v/>
      </c>
      <c r="U64" s="14">
        <f>SE(O(E64="";M64="");"N/D";ASS(M64-O64)*L64)</f>
        <v/>
      </c>
      <c r="V64" s="15">
        <f>SE(U64=0;"";T64/U64)</f>
        <v/>
      </c>
      <c r="W64" s="16">
        <f>SE(T64&gt;0;"Vincente";SE(T64&lt;0;"Perdente";"Flat"))</f>
        <v/>
      </c>
      <c r="X64" s="13" t="n"/>
      <c r="Y64" s="13" t="n"/>
      <c r="Z64" s="13" t="n"/>
      <c r="AA64" s="13" t="n"/>
      <c r="AB64" s="13" t="n"/>
    </row>
    <row r="65">
      <c r="A65" s="13" t="n"/>
      <c r="B65" s="13" t="n"/>
      <c r="C65" s="13" t="n"/>
      <c r="D65" s="13" t="n"/>
      <c r="E65" s="13" t="n"/>
      <c r="F65" s="13" t="n"/>
      <c r="G65" s="13" t="n"/>
      <c r="H65" s="13" t="n"/>
      <c r="I65" s="13" t="n"/>
      <c r="J65" s="13" t="n"/>
      <c r="K65" s="13" t="n"/>
      <c r="L65" s="13" t="n"/>
      <c r="M65" s="13" t="n"/>
      <c r="N65" s="13" t="n"/>
      <c r="O65" s="13" t="n"/>
      <c r="P65" s="13" t="n"/>
      <c r="Q65" s="13" t="n"/>
      <c r="R65" s="13" t="n"/>
      <c r="S65" s="14">
        <f>SE(I65="Long";(N65-M65)*L65;(M65-N65)*L65)</f>
        <v/>
      </c>
      <c r="T65" s="14">
        <f>S65-Q65-R65</f>
        <v/>
      </c>
      <c r="U65" s="14">
        <f>SE(O(E65="";M65="");"N/D";ASS(M65-O65)*L65)</f>
        <v/>
      </c>
      <c r="V65" s="15">
        <f>SE(U65=0;"";T65/U65)</f>
        <v/>
      </c>
      <c r="W65" s="16">
        <f>SE(T65&gt;0;"Vincente";SE(T65&lt;0;"Perdente";"Flat"))</f>
        <v/>
      </c>
      <c r="X65" s="13" t="n"/>
      <c r="Y65" s="13" t="n"/>
      <c r="Z65" s="13" t="n"/>
      <c r="AA65" s="13" t="n"/>
      <c r="AB65" s="13" t="n"/>
    </row>
    <row r="66">
      <c r="A66" s="13" t="n"/>
      <c r="B66" s="13" t="n"/>
      <c r="C66" s="13" t="n"/>
      <c r="D66" s="13" t="n"/>
      <c r="E66" s="13" t="n"/>
      <c r="F66" s="13" t="n"/>
      <c r="G66" s="13" t="n"/>
      <c r="H66" s="13" t="n"/>
      <c r="I66" s="13" t="n"/>
      <c r="J66" s="13" t="n"/>
      <c r="K66" s="13" t="n"/>
      <c r="L66" s="13" t="n"/>
      <c r="M66" s="13" t="n"/>
      <c r="N66" s="13" t="n"/>
      <c r="O66" s="13" t="n"/>
      <c r="P66" s="13" t="n"/>
      <c r="Q66" s="13" t="n"/>
      <c r="R66" s="13" t="n"/>
      <c r="S66" s="14">
        <f>SE(I66="Long";(N66-M66)*L66;(M66-N66)*L66)</f>
        <v/>
      </c>
      <c r="T66" s="14">
        <f>S66-Q66-R66</f>
        <v/>
      </c>
      <c r="U66" s="14">
        <f>SE(O(E66="";M66="");"N/D";ASS(M66-O66)*L66)</f>
        <v/>
      </c>
      <c r="V66" s="15">
        <f>SE(U66=0;"";T66/U66)</f>
        <v/>
      </c>
      <c r="W66" s="16">
        <f>SE(T66&gt;0;"Vincente";SE(T66&lt;0;"Perdente";"Flat"))</f>
        <v/>
      </c>
      <c r="X66" s="13" t="n"/>
      <c r="Y66" s="13" t="n"/>
      <c r="Z66" s="13" t="n"/>
      <c r="AA66" s="13" t="n"/>
      <c r="AB66" s="13" t="n"/>
    </row>
    <row r="67">
      <c r="A67" s="13" t="n"/>
      <c r="B67" s="13" t="n"/>
      <c r="C67" s="13" t="n"/>
      <c r="D67" s="13" t="n"/>
      <c r="E67" s="13" t="n"/>
      <c r="F67" s="13" t="n"/>
      <c r="G67" s="13" t="n"/>
      <c r="H67" s="13" t="n"/>
      <c r="I67" s="13" t="n"/>
      <c r="J67" s="13" t="n"/>
      <c r="K67" s="13" t="n"/>
      <c r="L67" s="13" t="n"/>
      <c r="M67" s="13" t="n"/>
      <c r="N67" s="13" t="n"/>
      <c r="O67" s="13" t="n"/>
      <c r="P67" s="13" t="n"/>
      <c r="Q67" s="13" t="n"/>
      <c r="R67" s="13" t="n"/>
      <c r="S67" s="14">
        <f>SE(I67="Long";(N67-M67)*L67;(M67-N67)*L67)</f>
        <v/>
      </c>
      <c r="T67" s="14">
        <f>S67-Q67-R67</f>
        <v/>
      </c>
      <c r="U67" s="14">
        <f>SE(O(E67="";M67="");"N/D";ASS(M67-O67)*L67)</f>
        <v/>
      </c>
      <c r="V67" s="15">
        <f>SE(U67=0;"";T67/U67)</f>
        <v/>
      </c>
      <c r="W67" s="16">
        <f>SE(T67&gt;0;"Vincente";SE(T67&lt;0;"Perdente";"Flat"))</f>
        <v/>
      </c>
      <c r="X67" s="13" t="n"/>
      <c r="Y67" s="13" t="n"/>
      <c r="Z67" s="13" t="n"/>
      <c r="AA67" s="13" t="n"/>
      <c r="AB67" s="13" t="n"/>
    </row>
    <row r="68">
      <c r="A68" s="13" t="n"/>
      <c r="B68" s="13" t="n"/>
      <c r="C68" s="13" t="n"/>
      <c r="D68" s="13" t="n"/>
      <c r="E68" s="13" t="n"/>
      <c r="F68" s="13" t="n"/>
      <c r="G68" s="13" t="n"/>
      <c r="H68" s="13" t="n"/>
      <c r="I68" s="13" t="n"/>
      <c r="J68" s="13" t="n"/>
      <c r="K68" s="13" t="n"/>
      <c r="L68" s="13" t="n"/>
      <c r="M68" s="13" t="n"/>
      <c r="N68" s="13" t="n"/>
      <c r="O68" s="13" t="n"/>
      <c r="P68" s="13" t="n"/>
      <c r="Q68" s="13" t="n"/>
      <c r="R68" s="13" t="n"/>
      <c r="S68" s="14">
        <f>SE(I68="Long";(N68-M68)*L68;(M68-N68)*L68)</f>
        <v/>
      </c>
      <c r="T68" s="14">
        <f>S68-Q68-R68</f>
        <v/>
      </c>
      <c r="U68" s="14">
        <f>SE(O(E68="";M68="");"N/D";ASS(M68-O68)*L68)</f>
        <v/>
      </c>
      <c r="V68" s="15">
        <f>SE(U68=0;"";T68/U68)</f>
        <v/>
      </c>
      <c r="W68" s="16">
        <f>SE(T68&gt;0;"Vincente";SE(T68&lt;0;"Perdente";"Flat"))</f>
        <v/>
      </c>
      <c r="X68" s="13" t="n"/>
      <c r="Y68" s="13" t="n"/>
      <c r="Z68" s="13" t="n"/>
      <c r="AA68" s="13" t="n"/>
      <c r="AB68" s="13" t="n"/>
    </row>
    <row r="69">
      <c r="A69" s="13" t="n"/>
      <c r="B69" s="13" t="n"/>
      <c r="C69" s="13" t="n"/>
      <c r="D69" s="13" t="n"/>
      <c r="E69" s="13" t="n"/>
      <c r="F69" s="13" t="n"/>
      <c r="G69" s="13" t="n"/>
      <c r="H69" s="13" t="n"/>
      <c r="I69" s="13" t="n"/>
      <c r="J69" s="13" t="n"/>
      <c r="K69" s="13" t="n"/>
      <c r="L69" s="13" t="n"/>
      <c r="M69" s="13" t="n"/>
      <c r="N69" s="13" t="n"/>
      <c r="O69" s="13" t="n"/>
      <c r="P69" s="13" t="n"/>
      <c r="Q69" s="13" t="n"/>
      <c r="R69" s="13" t="n"/>
      <c r="S69" s="14">
        <f>SE(I69="Long";(N69-M69)*L69;(M69-N69)*L69)</f>
        <v/>
      </c>
      <c r="T69" s="14">
        <f>S69-Q69-R69</f>
        <v/>
      </c>
      <c r="U69" s="14">
        <f>SE(O(E69="";M69="");"N/D";ASS(M69-O69)*L69)</f>
        <v/>
      </c>
      <c r="V69" s="15">
        <f>SE(U69=0;"";T69/U69)</f>
        <v/>
      </c>
      <c r="W69" s="16">
        <f>SE(T69&gt;0;"Vincente";SE(T69&lt;0;"Perdente";"Flat"))</f>
        <v/>
      </c>
      <c r="X69" s="13" t="n"/>
      <c r="Y69" s="13" t="n"/>
      <c r="Z69" s="13" t="n"/>
      <c r="AA69" s="13" t="n"/>
      <c r="AB69" s="13" t="n"/>
    </row>
    <row r="70">
      <c r="A70" s="13" t="n"/>
      <c r="B70" s="13" t="n"/>
      <c r="C70" s="13" t="n"/>
      <c r="D70" s="13" t="n"/>
      <c r="E70" s="13" t="n"/>
      <c r="F70" s="13" t="n"/>
      <c r="G70" s="13" t="n"/>
      <c r="H70" s="13" t="n"/>
      <c r="I70" s="13" t="n"/>
      <c r="J70" s="13" t="n"/>
      <c r="K70" s="13" t="n"/>
      <c r="L70" s="13" t="n"/>
      <c r="M70" s="13" t="n"/>
      <c r="N70" s="13" t="n"/>
      <c r="O70" s="13" t="n"/>
      <c r="P70" s="13" t="n"/>
      <c r="Q70" s="13" t="n"/>
      <c r="R70" s="13" t="n"/>
      <c r="S70" s="14">
        <f>SE(I70="Long";(N70-M70)*L70;(M70-N70)*L70)</f>
        <v/>
      </c>
      <c r="T70" s="14">
        <f>S70-Q70-R70</f>
        <v/>
      </c>
      <c r="U70" s="14">
        <f>SE(O(E70="";M70="");"N/D";ASS(M70-O70)*L70)</f>
        <v/>
      </c>
      <c r="V70" s="15">
        <f>SE(U70=0;"";T70/U70)</f>
        <v/>
      </c>
      <c r="W70" s="16">
        <f>SE(T70&gt;0;"Vincente";SE(T70&lt;0;"Perdente";"Flat"))</f>
        <v/>
      </c>
      <c r="X70" s="13" t="n"/>
      <c r="Y70" s="13" t="n"/>
      <c r="Z70" s="13" t="n"/>
      <c r="AA70" s="13" t="n"/>
      <c r="AB70" s="13" t="n"/>
    </row>
    <row r="71">
      <c r="A71" s="13" t="n"/>
      <c r="B71" s="13" t="n"/>
      <c r="C71" s="13" t="n"/>
      <c r="D71" s="13" t="n"/>
      <c r="E71" s="13" t="n"/>
      <c r="F71" s="13" t="n"/>
      <c r="G71" s="13" t="n"/>
      <c r="H71" s="13" t="n"/>
      <c r="I71" s="13" t="n"/>
      <c r="J71" s="13" t="n"/>
      <c r="K71" s="13" t="n"/>
      <c r="L71" s="13" t="n"/>
      <c r="M71" s="13" t="n"/>
      <c r="N71" s="13" t="n"/>
      <c r="O71" s="13" t="n"/>
      <c r="P71" s="13" t="n"/>
      <c r="Q71" s="13" t="n"/>
      <c r="R71" s="13" t="n"/>
      <c r="S71" s="14">
        <f>SE(I71="Long";(N71-M71)*L71;(M71-N71)*L71)</f>
        <v/>
      </c>
      <c r="T71" s="14">
        <f>S71-Q71-R71</f>
        <v/>
      </c>
      <c r="U71" s="14">
        <f>SE(O(E71="";M71="");"N/D";ASS(M71-O71)*L71)</f>
        <v/>
      </c>
      <c r="V71" s="15">
        <f>SE(U71=0;"";T71/U71)</f>
        <v/>
      </c>
      <c r="W71" s="16">
        <f>SE(T71&gt;0;"Vincente";SE(T71&lt;0;"Perdente";"Flat"))</f>
        <v/>
      </c>
      <c r="X71" s="13" t="n"/>
      <c r="Y71" s="13" t="n"/>
      <c r="Z71" s="13" t="n"/>
      <c r="AA71" s="13" t="n"/>
      <c r="AB71" s="13" t="n"/>
    </row>
    <row r="72">
      <c r="A72" s="13" t="n"/>
      <c r="B72" s="13" t="n"/>
      <c r="C72" s="13" t="n"/>
      <c r="D72" s="13" t="n"/>
      <c r="E72" s="13" t="n"/>
      <c r="F72" s="13" t="n"/>
      <c r="G72" s="13" t="n"/>
      <c r="H72" s="13" t="n"/>
      <c r="I72" s="13" t="n"/>
      <c r="J72" s="13" t="n"/>
      <c r="K72" s="13" t="n"/>
      <c r="L72" s="13" t="n"/>
      <c r="M72" s="13" t="n"/>
      <c r="N72" s="13" t="n"/>
      <c r="O72" s="13" t="n"/>
      <c r="P72" s="13" t="n"/>
      <c r="Q72" s="13" t="n"/>
      <c r="R72" s="13" t="n"/>
      <c r="S72" s="14">
        <f>SE(I72="Long";(N72-M72)*L72;(M72-N72)*L72)</f>
        <v/>
      </c>
      <c r="T72" s="14">
        <f>S72-Q72-R72</f>
        <v/>
      </c>
      <c r="U72" s="14">
        <f>SE(O(E72="";M72="");"N/D";ASS(M72-O72)*L72)</f>
        <v/>
      </c>
      <c r="V72" s="15">
        <f>SE(U72=0;"";T72/U72)</f>
        <v/>
      </c>
      <c r="W72" s="16">
        <f>SE(T72&gt;0;"Vincente";SE(T72&lt;0;"Perdente";"Flat"))</f>
        <v/>
      </c>
      <c r="X72" s="13" t="n"/>
      <c r="Y72" s="13" t="n"/>
      <c r="Z72" s="13" t="n"/>
      <c r="AA72" s="13" t="n"/>
      <c r="AB72" s="13" t="n"/>
    </row>
    <row r="73">
      <c r="A73" s="13" t="n"/>
      <c r="B73" s="13" t="n"/>
      <c r="C73" s="13" t="n"/>
      <c r="D73" s="13" t="n"/>
      <c r="E73" s="13" t="n"/>
      <c r="F73" s="13" t="n"/>
      <c r="G73" s="13" t="n"/>
      <c r="H73" s="13" t="n"/>
      <c r="I73" s="13" t="n"/>
      <c r="J73" s="13" t="n"/>
      <c r="K73" s="13" t="n"/>
      <c r="L73" s="13" t="n"/>
      <c r="M73" s="13" t="n"/>
      <c r="N73" s="13" t="n"/>
      <c r="O73" s="13" t="n"/>
      <c r="P73" s="13" t="n"/>
      <c r="Q73" s="13" t="n"/>
      <c r="R73" s="13" t="n"/>
      <c r="S73" s="14">
        <f>SE(I73="Long";(N73-M73)*L73;(M73-N73)*L73)</f>
        <v/>
      </c>
      <c r="T73" s="14">
        <f>S73-Q73-R73</f>
        <v/>
      </c>
      <c r="U73" s="14">
        <f>SE(O(E73="";M73="");"N/D";ASS(M73-O73)*L73)</f>
        <v/>
      </c>
      <c r="V73" s="15">
        <f>SE(U73=0;"";T73/U73)</f>
        <v/>
      </c>
      <c r="W73" s="16">
        <f>SE(T73&gt;0;"Vincente";SE(T73&lt;0;"Perdente";"Flat"))</f>
        <v/>
      </c>
      <c r="X73" s="13" t="n"/>
      <c r="Y73" s="13" t="n"/>
      <c r="Z73" s="13" t="n"/>
      <c r="AA73" s="13" t="n"/>
      <c r="AB73" s="13" t="n"/>
    </row>
    <row r="74">
      <c r="A74" s="13" t="n"/>
      <c r="B74" s="13" t="n"/>
      <c r="C74" s="13" t="n"/>
      <c r="D74" s="13" t="n"/>
      <c r="E74" s="13" t="n"/>
      <c r="F74" s="13" t="n"/>
      <c r="G74" s="13" t="n"/>
      <c r="H74" s="13" t="n"/>
      <c r="I74" s="13" t="n"/>
      <c r="J74" s="13" t="n"/>
      <c r="K74" s="13" t="n"/>
      <c r="L74" s="13" t="n"/>
      <c r="M74" s="13" t="n"/>
      <c r="N74" s="13" t="n"/>
      <c r="O74" s="13" t="n"/>
      <c r="P74" s="13" t="n"/>
      <c r="Q74" s="13" t="n"/>
      <c r="R74" s="13" t="n"/>
      <c r="S74" s="14">
        <f>SE(I74="Long";(N74-M74)*L74;(M74-N74)*L74)</f>
        <v/>
      </c>
      <c r="T74" s="14">
        <f>S74-Q74-R74</f>
        <v/>
      </c>
      <c r="U74" s="14">
        <f>SE(O(E74="";M74="");"N/D";ASS(M74-O74)*L74)</f>
        <v/>
      </c>
      <c r="V74" s="15">
        <f>SE(U74=0;"";T74/U74)</f>
        <v/>
      </c>
      <c r="W74" s="16">
        <f>SE(T74&gt;0;"Vincente";SE(T74&lt;0;"Perdente";"Flat"))</f>
        <v/>
      </c>
      <c r="X74" s="13" t="n"/>
      <c r="Y74" s="13" t="n"/>
      <c r="Z74" s="13" t="n"/>
      <c r="AA74" s="13" t="n"/>
      <c r="AB74" s="13" t="n"/>
    </row>
    <row r="75">
      <c r="A75" s="13" t="n"/>
      <c r="B75" s="13" t="n"/>
      <c r="C75" s="13" t="n"/>
      <c r="D75" s="13" t="n"/>
      <c r="E75" s="13" t="n"/>
      <c r="F75" s="13" t="n"/>
      <c r="G75" s="13" t="n"/>
      <c r="H75" s="13" t="n"/>
      <c r="I75" s="13" t="n"/>
      <c r="J75" s="13" t="n"/>
      <c r="K75" s="13" t="n"/>
      <c r="L75" s="13" t="n"/>
      <c r="M75" s="13" t="n"/>
      <c r="N75" s="13" t="n"/>
      <c r="O75" s="13" t="n"/>
      <c r="P75" s="13" t="n"/>
      <c r="Q75" s="13" t="n"/>
      <c r="R75" s="13" t="n"/>
      <c r="S75" s="14">
        <f>SE(I75="Long";(N75-M75)*L75;(M75-N75)*L75)</f>
        <v/>
      </c>
      <c r="T75" s="14">
        <f>S75-Q75-R75</f>
        <v/>
      </c>
      <c r="U75" s="14">
        <f>SE(O(E75="";M75="");"N/D";ASS(M75-O75)*L75)</f>
        <v/>
      </c>
      <c r="V75" s="15">
        <f>SE(U75=0;"";T75/U75)</f>
        <v/>
      </c>
      <c r="W75" s="16">
        <f>SE(T75&gt;0;"Vincente";SE(T75&lt;0;"Perdente";"Flat"))</f>
        <v/>
      </c>
      <c r="X75" s="13" t="n"/>
      <c r="Y75" s="13" t="n"/>
      <c r="Z75" s="13" t="n"/>
      <c r="AA75" s="13" t="n"/>
      <c r="AB75" s="13" t="n"/>
    </row>
    <row r="76">
      <c r="A76" s="13" t="n"/>
      <c r="B76" s="13" t="n"/>
      <c r="C76" s="13" t="n"/>
      <c r="D76" s="13" t="n"/>
      <c r="E76" s="13" t="n"/>
      <c r="F76" s="13" t="n"/>
      <c r="G76" s="13" t="n"/>
      <c r="H76" s="13" t="n"/>
      <c r="I76" s="13" t="n"/>
      <c r="J76" s="13" t="n"/>
      <c r="K76" s="13" t="n"/>
      <c r="L76" s="13" t="n"/>
      <c r="M76" s="13" t="n"/>
      <c r="N76" s="13" t="n"/>
      <c r="O76" s="13" t="n"/>
      <c r="P76" s="13" t="n"/>
      <c r="Q76" s="13" t="n"/>
      <c r="R76" s="13" t="n"/>
      <c r="S76" s="14">
        <f>SE(I76="Long";(N76-M76)*L76;(M76-N76)*L76)</f>
        <v/>
      </c>
      <c r="T76" s="14">
        <f>S76-Q76-R76</f>
        <v/>
      </c>
      <c r="U76" s="14">
        <f>SE(O(E76="";M76="");"N/D";ASS(M76-O76)*L76)</f>
        <v/>
      </c>
      <c r="V76" s="15">
        <f>SE(U76=0;"";T76/U76)</f>
        <v/>
      </c>
      <c r="W76" s="16">
        <f>SE(T76&gt;0;"Vincente";SE(T76&lt;0;"Perdente";"Flat"))</f>
        <v/>
      </c>
      <c r="X76" s="13" t="n"/>
      <c r="Y76" s="13" t="n"/>
      <c r="Z76" s="13" t="n"/>
      <c r="AA76" s="13" t="n"/>
      <c r="AB76" s="13" t="n"/>
    </row>
    <row r="77">
      <c r="A77" s="13" t="n"/>
      <c r="B77" s="13" t="n"/>
      <c r="C77" s="13" t="n"/>
      <c r="D77" s="13" t="n"/>
      <c r="E77" s="13" t="n"/>
      <c r="F77" s="13" t="n"/>
      <c r="G77" s="13" t="n"/>
      <c r="H77" s="13" t="n"/>
      <c r="I77" s="13" t="n"/>
      <c r="J77" s="13" t="n"/>
      <c r="K77" s="13" t="n"/>
      <c r="L77" s="13" t="n"/>
      <c r="M77" s="13" t="n"/>
      <c r="N77" s="13" t="n"/>
      <c r="O77" s="13" t="n"/>
      <c r="P77" s="13" t="n"/>
      <c r="Q77" s="13" t="n"/>
      <c r="R77" s="13" t="n"/>
      <c r="S77" s="14">
        <f>SE(I77="Long";(N77-M77)*L77;(M77-N77)*L77)</f>
        <v/>
      </c>
      <c r="T77" s="14">
        <f>S77-Q77-R77</f>
        <v/>
      </c>
      <c r="U77" s="14">
        <f>SE(O(E77="";M77="");"N/D";ASS(M77-O77)*L77)</f>
        <v/>
      </c>
      <c r="V77" s="15">
        <f>SE(U77=0;"";T77/U77)</f>
        <v/>
      </c>
      <c r="W77" s="16">
        <f>SE(T77&gt;0;"Vincente";SE(T77&lt;0;"Perdente";"Flat"))</f>
        <v/>
      </c>
      <c r="X77" s="13" t="n"/>
      <c r="Y77" s="13" t="n"/>
      <c r="Z77" s="13" t="n"/>
      <c r="AA77" s="13" t="n"/>
      <c r="AB77" s="13" t="n"/>
    </row>
    <row r="78">
      <c r="A78" s="13" t="n"/>
      <c r="B78" s="13" t="n"/>
      <c r="C78" s="13" t="n"/>
      <c r="D78" s="13" t="n"/>
      <c r="E78" s="13" t="n"/>
      <c r="F78" s="13" t="n"/>
      <c r="G78" s="13" t="n"/>
      <c r="H78" s="13" t="n"/>
      <c r="I78" s="13" t="n"/>
      <c r="J78" s="13" t="n"/>
      <c r="K78" s="13" t="n"/>
      <c r="L78" s="13" t="n"/>
      <c r="M78" s="13" t="n"/>
      <c r="N78" s="13" t="n"/>
      <c r="O78" s="13" t="n"/>
      <c r="P78" s="13" t="n"/>
      <c r="Q78" s="13" t="n"/>
      <c r="R78" s="13" t="n"/>
      <c r="S78" s="14">
        <f>SE(I78="Long";(N78-M78)*L78;(M78-N78)*L78)</f>
        <v/>
      </c>
      <c r="T78" s="14">
        <f>S78-Q78-R78</f>
        <v/>
      </c>
      <c r="U78" s="14">
        <f>SE(O(E78="";M78="");"N/D";ASS(M78-O78)*L78)</f>
        <v/>
      </c>
      <c r="V78" s="15">
        <f>SE(U78=0;"";T78/U78)</f>
        <v/>
      </c>
      <c r="W78" s="16">
        <f>SE(T78&gt;0;"Vincente";SE(T78&lt;0;"Perdente";"Flat"))</f>
        <v/>
      </c>
      <c r="X78" s="13" t="n"/>
      <c r="Y78" s="13" t="n"/>
      <c r="Z78" s="13" t="n"/>
      <c r="AA78" s="13" t="n"/>
      <c r="AB78" s="13" t="n"/>
    </row>
    <row r="79">
      <c r="A79" s="13" t="n"/>
      <c r="B79" s="13" t="n"/>
      <c r="C79" s="13" t="n"/>
      <c r="D79" s="13" t="n"/>
      <c r="E79" s="13" t="n"/>
      <c r="F79" s="13" t="n"/>
      <c r="G79" s="13" t="n"/>
      <c r="H79" s="13" t="n"/>
      <c r="I79" s="13" t="n"/>
      <c r="J79" s="13" t="n"/>
      <c r="K79" s="13" t="n"/>
      <c r="L79" s="13" t="n"/>
      <c r="M79" s="13" t="n"/>
      <c r="N79" s="13" t="n"/>
      <c r="O79" s="13" t="n"/>
      <c r="P79" s="13" t="n"/>
      <c r="Q79" s="13" t="n"/>
      <c r="R79" s="13" t="n"/>
      <c r="S79" s="14">
        <f>SE(I79="Long";(N79-M79)*L79;(M79-N79)*L79)</f>
        <v/>
      </c>
      <c r="T79" s="14">
        <f>S79-Q79-R79</f>
        <v/>
      </c>
      <c r="U79" s="14">
        <f>SE(O(E79="";M79="");"N/D";ASS(M79-O79)*L79)</f>
        <v/>
      </c>
      <c r="V79" s="15">
        <f>SE(U79=0;"";T79/U79)</f>
        <v/>
      </c>
      <c r="W79" s="16">
        <f>SE(T79&gt;0;"Vincente";SE(T79&lt;0;"Perdente";"Flat"))</f>
        <v/>
      </c>
      <c r="X79" s="13" t="n"/>
      <c r="Y79" s="13" t="n"/>
      <c r="Z79" s="13" t="n"/>
      <c r="AA79" s="13" t="n"/>
      <c r="AB79" s="13" t="n"/>
    </row>
    <row r="80">
      <c r="A80" s="13" t="n"/>
      <c r="B80" s="13" t="n"/>
      <c r="C80" s="13" t="n"/>
      <c r="D80" s="13" t="n"/>
      <c r="E80" s="13" t="n"/>
      <c r="F80" s="13" t="n"/>
      <c r="G80" s="13" t="n"/>
      <c r="H80" s="13" t="n"/>
      <c r="I80" s="13" t="n"/>
      <c r="J80" s="13" t="n"/>
      <c r="K80" s="13" t="n"/>
      <c r="L80" s="13" t="n"/>
      <c r="M80" s="13" t="n"/>
      <c r="N80" s="13" t="n"/>
      <c r="O80" s="13" t="n"/>
      <c r="P80" s="13" t="n"/>
      <c r="Q80" s="13" t="n"/>
      <c r="R80" s="13" t="n"/>
      <c r="S80" s="14">
        <f>SE(I80="Long";(N80-M80)*L80;(M80-N80)*L80)</f>
        <v/>
      </c>
      <c r="T80" s="14">
        <f>S80-Q80-R80</f>
        <v/>
      </c>
      <c r="U80" s="14">
        <f>SE(O(E80="";M80="");"N/D";ASS(M80-O80)*L80)</f>
        <v/>
      </c>
      <c r="V80" s="15">
        <f>SE(U80=0;"";T80/U80)</f>
        <v/>
      </c>
      <c r="W80" s="16">
        <f>SE(T80&gt;0;"Vincente";SE(T80&lt;0;"Perdente";"Flat"))</f>
        <v/>
      </c>
      <c r="X80" s="13" t="n"/>
      <c r="Y80" s="13" t="n"/>
      <c r="Z80" s="13" t="n"/>
      <c r="AA80" s="13" t="n"/>
      <c r="AB80" s="13" t="n"/>
    </row>
    <row r="81">
      <c r="A81" s="13" t="n"/>
      <c r="B81" s="13" t="n"/>
      <c r="C81" s="13" t="n"/>
      <c r="D81" s="13" t="n"/>
      <c r="E81" s="13" t="n"/>
      <c r="F81" s="13" t="n"/>
      <c r="G81" s="13" t="n"/>
      <c r="H81" s="13" t="n"/>
      <c r="I81" s="13" t="n"/>
      <c r="J81" s="13" t="n"/>
      <c r="K81" s="13" t="n"/>
      <c r="L81" s="13" t="n"/>
      <c r="M81" s="13" t="n"/>
      <c r="N81" s="13" t="n"/>
      <c r="O81" s="13" t="n"/>
      <c r="P81" s="13" t="n"/>
      <c r="Q81" s="13" t="n"/>
      <c r="R81" s="13" t="n"/>
      <c r="S81" s="14">
        <f>SE(I81="Long";(N81-M81)*L81;(M81-N81)*L81)</f>
        <v/>
      </c>
      <c r="T81" s="14">
        <f>S81-Q81-R81</f>
        <v/>
      </c>
      <c r="U81" s="14">
        <f>SE(O(E81="";M81="");"N/D";ASS(M81-O81)*L81)</f>
        <v/>
      </c>
      <c r="V81" s="15">
        <f>SE(U81=0;"";T81/U81)</f>
        <v/>
      </c>
      <c r="W81" s="16">
        <f>SE(T81&gt;0;"Vincente";SE(T81&lt;0;"Perdente";"Flat"))</f>
        <v/>
      </c>
      <c r="X81" s="13" t="n"/>
      <c r="Y81" s="13" t="n"/>
      <c r="Z81" s="13" t="n"/>
      <c r="AA81" s="13" t="n"/>
      <c r="AB81" s="13" t="n"/>
    </row>
    <row r="82">
      <c r="A82" s="13" t="n"/>
      <c r="B82" s="13" t="n"/>
      <c r="C82" s="13" t="n"/>
      <c r="D82" s="13" t="n"/>
      <c r="E82" s="13" t="n"/>
      <c r="F82" s="13" t="n"/>
      <c r="G82" s="13" t="n"/>
      <c r="H82" s="13" t="n"/>
      <c r="I82" s="13" t="n"/>
      <c r="J82" s="13" t="n"/>
      <c r="K82" s="13" t="n"/>
      <c r="L82" s="13" t="n"/>
      <c r="M82" s="13" t="n"/>
      <c r="N82" s="13" t="n"/>
      <c r="O82" s="13" t="n"/>
      <c r="P82" s="13" t="n"/>
      <c r="Q82" s="13" t="n"/>
      <c r="R82" s="13" t="n"/>
      <c r="S82" s="14">
        <f>SE(I82="Long";(N82-M82)*L82;(M82-N82)*L82)</f>
        <v/>
      </c>
      <c r="T82" s="14">
        <f>S82-Q82-R82</f>
        <v/>
      </c>
      <c r="U82" s="14">
        <f>SE(O(E82="";M82="");"N/D";ASS(M82-O82)*L82)</f>
        <v/>
      </c>
      <c r="V82" s="15">
        <f>SE(U82=0;"";T82/U82)</f>
        <v/>
      </c>
      <c r="W82" s="16">
        <f>SE(T82&gt;0;"Vincente";SE(T82&lt;0;"Perdente";"Flat"))</f>
        <v/>
      </c>
      <c r="X82" s="13" t="n"/>
      <c r="Y82" s="13" t="n"/>
      <c r="Z82" s="13" t="n"/>
      <c r="AA82" s="13" t="n"/>
      <c r="AB82" s="13" t="n"/>
    </row>
    <row r="83">
      <c r="A83" s="13" t="n"/>
      <c r="B83" s="13" t="n"/>
      <c r="C83" s="13" t="n"/>
      <c r="D83" s="13" t="n"/>
      <c r="E83" s="13" t="n"/>
      <c r="F83" s="13" t="n"/>
      <c r="G83" s="13" t="n"/>
      <c r="H83" s="13" t="n"/>
      <c r="I83" s="13" t="n"/>
      <c r="J83" s="13" t="n"/>
      <c r="K83" s="13" t="n"/>
      <c r="L83" s="13" t="n"/>
      <c r="M83" s="13" t="n"/>
      <c r="N83" s="13" t="n"/>
      <c r="O83" s="13" t="n"/>
      <c r="P83" s="13" t="n"/>
      <c r="Q83" s="13" t="n"/>
      <c r="R83" s="13" t="n"/>
      <c r="S83" s="14">
        <f>SE(I83="Long";(N83-M83)*L83;(M83-N83)*L83)</f>
        <v/>
      </c>
      <c r="T83" s="14">
        <f>S83-Q83-R83</f>
        <v/>
      </c>
      <c r="U83" s="14">
        <f>SE(O(E83="";M83="");"N/D";ASS(M83-O83)*L83)</f>
        <v/>
      </c>
      <c r="V83" s="15">
        <f>SE(U83=0;"";T83/U83)</f>
        <v/>
      </c>
      <c r="W83" s="16">
        <f>SE(T83&gt;0;"Vincente";SE(T83&lt;0;"Perdente";"Flat"))</f>
        <v/>
      </c>
      <c r="X83" s="13" t="n"/>
      <c r="Y83" s="13" t="n"/>
      <c r="Z83" s="13" t="n"/>
      <c r="AA83" s="13" t="n"/>
      <c r="AB83" s="13" t="n"/>
    </row>
    <row r="84">
      <c r="A84" s="13" t="n"/>
      <c r="B84" s="13" t="n"/>
      <c r="C84" s="13" t="n"/>
      <c r="D84" s="13" t="n"/>
      <c r="E84" s="13" t="n"/>
      <c r="F84" s="13" t="n"/>
      <c r="G84" s="13" t="n"/>
      <c r="H84" s="13" t="n"/>
      <c r="I84" s="13" t="n"/>
      <c r="J84" s="13" t="n"/>
      <c r="K84" s="13" t="n"/>
      <c r="L84" s="13" t="n"/>
      <c r="M84" s="13" t="n"/>
      <c r="N84" s="13" t="n"/>
      <c r="O84" s="13" t="n"/>
      <c r="P84" s="13" t="n"/>
      <c r="Q84" s="13" t="n"/>
      <c r="R84" s="13" t="n"/>
      <c r="S84" s="14">
        <f>SE(I84="Long";(N84-M84)*L84;(M84-N84)*L84)</f>
        <v/>
      </c>
      <c r="T84" s="14">
        <f>S84-Q84-R84</f>
        <v/>
      </c>
      <c r="U84" s="14">
        <f>SE(O(E84="";M84="");"N/D";ASS(M84-O84)*L84)</f>
        <v/>
      </c>
      <c r="V84" s="15">
        <f>SE(U84=0;"";T84/U84)</f>
        <v/>
      </c>
      <c r="W84" s="16">
        <f>SE(T84&gt;0;"Vincente";SE(T84&lt;0;"Perdente";"Flat"))</f>
        <v/>
      </c>
      <c r="X84" s="13" t="n"/>
      <c r="Y84" s="13" t="n"/>
      <c r="Z84" s="13" t="n"/>
      <c r="AA84" s="13" t="n"/>
      <c r="AB84" s="13" t="n"/>
    </row>
    <row r="85">
      <c r="A85" s="13" t="n"/>
      <c r="B85" s="13" t="n"/>
      <c r="C85" s="13" t="n"/>
      <c r="D85" s="13" t="n"/>
      <c r="E85" s="13" t="n"/>
      <c r="F85" s="13" t="n"/>
      <c r="G85" s="13" t="n"/>
      <c r="H85" s="13" t="n"/>
      <c r="I85" s="13" t="n"/>
      <c r="J85" s="13" t="n"/>
      <c r="K85" s="13" t="n"/>
      <c r="L85" s="13" t="n"/>
      <c r="M85" s="13" t="n"/>
      <c r="N85" s="13" t="n"/>
      <c r="O85" s="13" t="n"/>
      <c r="P85" s="13" t="n"/>
      <c r="Q85" s="13" t="n"/>
      <c r="R85" s="13" t="n"/>
      <c r="S85" s="14">
        <f>SE(I85="Long";(N85-M85)*L85;(M85-N85)*L85)</f>
        <v/>
      </c>
      <c r="T85" s="14">
        <f>S85-Q85-R85</f>
        <v/>
      </c>
      <c r="U85" s="14">
        <f>SE(O(E85="";M85="");"N/D";ASS(M85-O85)*L85)</f>
        <v/>
      </c>
      <c r="V85" s="15">
        <f>SE(U85=0;"";T85/U85)</f>
        <v/>
      </c>
      <c r="W85" s="16">
        <f>SE(T85&gt;0;"Vincente";SE(T85&lt;0;"Perdente";"Flat"))</f>
        <v/>
      </c>
      <c r="X85" s="13" t="n"/>
      <c r="Y85" s="13" t="n"/>
      <c r="Z85" s="13" t="n"/>
      <c r="AA85" s="13" t="n"/>
      <c r="AB85" s="13" t="n"/>
    </row>
    <row r="86">
      <c r="A86" s="13" t="n"/>
      <c r="B86" s="13" t="n"/>
      <c r="C86" s="13" t="n"/>
      <c r="D86" s="13" t="n"/>
      <c r="E86" s="13" t="n"/>
      <c r="F86" s="13" t="n"/>
      <c r="G86" s="13" t="n"/>
      <c r="H86" s="13" t="n"/>
      <c r="I86" s="13" t="n"/>
      <c r="J86" s="13" t="n"/>
      <c r="K86" s="13" t="n"/>
      <c r="L86" s="13" t="n"/>
      <c r="M86" s="13" t="n"/>
      <c r="N86" s="13" t="n"/>
      <c r="O86" s="13" t="n"/>
      <c r="P86" s="13" t="n"/>
      <c r="Q86" s="13" t="n"/>
      <c r="R86" s="13" t="n"/>
      <c r="S86" s="14">
        <f>SE(I86="Long";(N86-M86)*L86;(M86-N86)*L86)</f>
        <v/>
      </c>
      <c r="T86" s="14">
        <f>S86-Q86-R86</f>
        <v/>
      </c>
      <c r="U86" s="14">
        <f>SE(O(E86="";M86="");"N/D";ASS(M86-O86)*L86)</f>
        <v/>
      </c>
      <c r="V86" s="15">
        <f>SE(U86=0;"";T86/U86)</f>
        <v/>
      </c>
      <c r="W86" s="16">
        <f>SE(T86&gt;0;"Vincente";SE(T86&lt;0;"Perdente";"Flat"))</f>
        <v/>
      </c>
      <c r="X86" s="13" t="n"/>
      <c r="Y86" s="13" t="n"/>
      <c r="Z86" s="13" t="n"/>
      <c r="AA86" s="13" t="n"/>
      <c r="AB86" s="13" t="n"/>
    </row>
    <row r="87">
      <c r="A87" s="13" t="n"/>
      <c r="B87" s="13" t="n"/>
      <c r="C87" s="13" t="n"/>
      <c r="D87" s="13" t="n"/>
      <c r="E87" s="13" t="n"/>
      <c r="F87" s="13" t="n"/>
      <c r="G87" s="13" t="n"/>
      <c r="H87" s="13" t="n"/>
      <c r="I87" s="13" t="n"/>
      <c r="J87" s="13" t="n"/>
      <c r="K87" s="13" t="n"/>
      <c r="L87" s="13" t="n"/>
      <c r="M87" s="13" t="n"/>
      <c r="N87" s="13" t="n"/>
      <c r="O87" s="13" t="n"/>
      <c r="P87" s="13" t="n"/>
      <c r="Q87" s="13" t="n"/>
      <c r="R87" s="13" t="n"/>
      <c r="S87" s="14">
        <f>SE(I87="Long";(N87-M87)*L87;(M87-N87)*L87)</f>
        <v/>
      </c>
      <c r="T87" s="14">
        <f>S87-Q87-R87</f>
        <v/>
      </c>
      <c r="U87" s="14">
        <f>SE(O(E87="";M87="");"N/D";ASS(M87-O87)*L87)</f>
        <v/>
      </c>
      <c r="V87" s="15">
        <f>SE(U87=0;"";T87/U87)</f>
        <v/>
      </c>
      <c r="W87" s="16">
        <f>SE(T87&gt;0;"Vincente";SE(T87&lt;0;"Perdente";"Flat"))</f>
        <v/>
      </c>
      <c r="X87" s="13" t="n"/>
      <c r="Y87" s="13" t="n"/>
      <c r="Z87" s="13" t="n"/>
      <c r="AA87" s="13" t="n"/>
      <c r="AB87" s="13" t="n"/>
    </row>
    <row r="88">
      <c r="A88" s="13" t="n"/>
      <c r="B88" s="13" t="n"/>
      <c r="C88" s="13" t="n"/>
      <c r="D88" s="13" t="n"/>
      <c r="E88" s="13" t="n"/>
      <c r="F88" s="13" t="n"/>
      <c r="G88" s="13" t="n"/>
      <c r="H88" s="13" t="n"/>
      <c r="I88" s="13" t="n"/>
      <c r="J88" s="13" t="n"/>
      <c r="K88" s="13" t="n"/>
      <c r="L88" s="13" t="n"/>
      <c r="M88" s="13" t="n"/>
      <c r="N88" s="13" t="n"/>
      <c r="O88" s="13" t="n"/>
      <c r="P88" s="13" t="n"/>
      <c r="Q88" s="13" t="n"/>
      <c r="R88" s="13" t="n"/>
      <c r="S88" s="14">
        <f>SE(I88="Long";(N88-M88)*L88;(M88-N88)*L88)</f>
        <v/>
      </c>
      <c r="T88" s="14">
        <f>S88-Q88-R88</f>
        <v/>
      </c>
      <c r="U88" s="14">
        <f>SE(O(E88="";M88="");"N/D";ASS(M88-O88)*L88)</f>
        <v/>
      </c>
      <c r="V88" s="15">
        <f>SE(U88=0;"";T88/U88)</f>
        <v/>
      </c>
      <c r="W88" s="16">
        <f>SE(T88&gt;0;"Vincente";SE(T88&lt;0;"Perdente";"Flat"))</f>
        <v/>
      </c>
      <c r="X88" s="13" t="n"/>
      <c r="Y88" s="13" t="n"/>
      <c r="Z88" s="13" t="n"/>
      <c r="AA88" s="13" t="n"/>
      <c r="AB88" s="13" t="n"/>
    </row>
    <row r="89">
      <c r="A89" s="13" t="n"/>
      <c r="B89" s="13" t="n"/>
      <c r="C89" s="13" t="n"/>
      <c r="D89" s="13" t="n"/>
      <c r="E89" s="13" t="n"/>
      <c r="F89" s="13" t="n"/>
      <c r="G89" s="13" t="n"/>
      <c r="H89" s="13" t="n"/>
      <c r="I89" s="13" t="n"/>
      <c r="J89" s="13" t="n"/>
      <c r="K89" s="13" t="n"/>
      <c r="L89" s="13" t="n"/>
      <c r="M89" s="13" t="n"/>
      <c r="N89" s="13" t="n"/>
      <c r="O89" s="13" t="n"/>
      <c r="P89" s="13" t="n"/>
      <c r="Q89" s="13" t="n"/>
      <c r="R89" s="13" t="n"/>
      <c r="S89" s="14">
        <f>SE(I89="Long";(N89-M89)*L89;(M89-N89)*L89)</f>
        <v/>
      </c>
      <c r="T89" s="14">
        <f>S89-Q89-R89</f>
        <v/>
      </c>
      <c r="U89" s="14">
        <f>SE(O(E89="";M89="");"N/D";ASS(M89-O89)*L89)</f>
        <v/>
      </c>
      <c r="V89" s="15">
        <f>SE(U89=0;"";T89/U89)</f>
        <v/>
      </c>
      <c r="W89" s="16">
        <f>SE(T89&gt;0;"Vincente";SE(T89&lt;0;"Perdente";"Flat"))</f>
        <v/>
      </c>
      <c r="X89" s="13" t="n"/>
      <c r="Y89" s="13" t="n"/>
      <c r="Z89" s="13" t="n"/>
      <c r="AA89" s="13" t="n"/>
      <c r="AB89" s="13" t="n"/>
    </row>
    <row r="90">
      <c r="A90" s="13" t="n"/>
      <c r="B90" s="13" t="n"/>
      <c r="C90" s="13" t="n"/>
      <c r="D90" s="13" t="n"/>
      <c r="E90" s="13" t="n"/>
      <c r="F90" s="13" t="n"/>
      <c r="G90" s="13" t="n"/>
      <c r="H90" s="13" t="n"/>
      <c r="I90" s="13" t="n"/>
      <c r="J90" s="13" t="n"/>
      <c r="K90" s="13" t="n"/>
      <c r="L90" s="13" t="n"/>
      <c r="M90" s="13" t="n"/>
      <c r="N90" s="13" t="n"/>
      <c r="O90" s="13" t="n"/>
      <c r="P90" s="13" t="n"/>
      <c r="Q90" s="13" t="n"/>
      <c r="R90" s="13" t="n"/>
      <c r="S90" s="14">
        <f>SE(I90="Long";(N90-M90)*L90;(M90-N90)*L90)</f>
        <v/>
      </c>
      <c r="T90" s="14">
        <f>S90-Q90-R90</f>
        <v/>
      </c>
      <c r="U90" s="14">
        <f>SE(O(E90="";M90="");"N/D";ASS(M90-O90)*L90)</f>
        <v/>
      </c>
      <c r="V90" s="15">
        <f>SE(U90=0;"";T90/U90)</f>
        <v/>
      </c>
      <c r="W90" s="16">
        <f>SE(T90&gt;0;"Vincente";SE(T90&lt;0;"Perdente";"Flat"))</f>
        <v/>
      </c>
      <c r="X90" s="13" t="n"/>
      <c r="Y90" s="13" t="n"/>
      <c r="Z90" s="13" t="n"/>
      <c r="AA90" s="13" t="n"/>
      <c r="AB90" s="13" t="n"/>
    </row>
    <row r="91">
      <c r="A91" s="13" t="n"/>
      <c r="B91" s="13" t="n"/>
      <c r="C91" s="13" t="n"/>
      <c r="D91" s="13" t="n"/>
      <c r="E91" s="13" t="n"/>
      <c r="F91" s="13" t="n"/>
      <c r="G91" s="13" t="n"/>
      <c r="H91" s="13" t="n"/>
      <c r="I91" s="13" t="n"/>
      <c r="J91" s="13" t="n"/>
      <c r="K91" s="13" t="n"/>
      <c r="L91" s="13" t="n"/>
      <c r="M91" s="13" t="n"/>
      <c r="N91" s="13" t="n"/>
      <c r="O91" s="13" t="n"/>
      <c r="P91" s="13" t="n"/>
      <c r="Q91" s="13" t="n"/>
      <c r="R91" s="13" t="n"/>
      <c r="S91" s="14">
        <f>SE(I91="Long";(N91-M91)*L91;(M91-N91)*L91)</f>
        <v/>
      </c>
      <c r="T91" s="14">
        <f>S91-Q91-R91</f>
        <v/>
      </c>
      <c r="U91" s="14">
        <f>SE(O(E91="";M91="");"N/D";ASS(M91-O91)*L91)</f>
        <v/>
      </c>
      <c r="V91" s="15">
        <f>SE(U91=0;"";T91/U91)</f>
        <v/>
      </c>
      <c r="W91" s="16">
        <f>SE(T91&gt;0;"Vincente";SE(T91&lt;0;"Perdente";"Flat"))</f>
        <v/>
      </c>
      <c r="X91" s="13" t="n"/>
      <c r="Y91" s="13" t="n"/>
      <c r="Z91" s="13" t="n"/>
      <c r="AA91" s="13" t="n"/>
      <c r="AB91" s="13" t="n"/>
    </row>
    <row r="92">
      <c r="A92" s="13" t="n"/>
      <c r="B92" s="13" t="n"/>
      <c r="C92" s="13" t="n"/>
      <c r="D92" s="13" t="n"/>
      <c r="E92" s="13" t="n"/>
      <c r="F92" s="13" t="n"/>
      <c r="G92" s="13" t="n"/>
      <c r="H92" s="13" t="n"/>
      <c r="I92" s="13" t="n"/>
      <c r="J92" s="13" t="n"/>
      <c r="K92" s="13" t="n"/>
      <c r="L92" s="13" t="n"/>
      <c r="M92" s="13" t="n"/>
      <c r="N92" s="13" t="n"/>
      <c r="O92" s="13" t="n"/>
      <c r="P92" s="13" t="n"/>
      <c r="Q92" s="13" t="n"/>
      <c r="R92" s="13" t="n"/>
      <c r="S92" s="14">
        <f>SE(I92="Long";(N92-M92)*L92;(M92-N92)*L92)</f>
        <v/>
      </c>
      <c r="T92" s="14">
        <f>S92-Q92-R92</f>
        <v/>
      </c>
      <c r="U92" s="14">
        <f>SE(O(E92="";M92="");"N/D";ASS(M92-O92)*L92)</f>
        <v/>
      </c>
      <c r="V92" s="15">
        <f>SE(U92=0;"";T92/U92)</f>
        <v/>
      </c>
      <c r="W92" s="16">
        <f>SE(T92&gt;0;"Vincente";SE(T92&lt;0;"Perdente";"Flat"))</f>
        <v/>
      </c>
      <c r="X92" s="13" t="n"/>
      <c r="Y92" s="13" t="n"/>
      <c r="Z92" s="13" t="n"/>
      <c r="AA92" s="13" t="n"/>
      <c r="AB92" s="13" t="n"/>
    </row>
    <row r="93">
      <c r="A93" s="13" t="n"/>
      <c r="B93" s="13" t="n"/>
      <c r="C93" s="13" t="n"/>
      <c r="D93" s="13" t="n"/>
      <c r="E93" s="13" t="n"/>
      <c r="F93" s="13" t="n"/>
      <c r="G93" s="13" t="n"/>
      <c r="H93" s="13" t="n"/>
      <c r="I93" s="13" t="n"/>
      <c r="J93" s="13" t="n"/>
      <c r="K93" s="13" t="n"/>
      <c r="L93" s="13" t="n"/>
      <c r="M93" s="13" t="n"/>
      <c r="N93" s="13" t="n"/>
      <c r="O93" s="13" t="n"/>
      <c r="P93" s="13" t="n"/>
      <c r="Q93" s="13" t="n"/>
      <c r="R93" s="13" t="n"/>
      <c r="S93" s="14">
        <f>SE(I93="Long";(N93-M93)*L93;(M93-N93)*L93)</f>
        <v/>
      </c>
      <c r="T93" s="14">
        <f>S93-Q93-R93</f>
        <v/>
      </c>
      <c r="U93" s="14">
        <f>SE(O(E93="";M93="");"N/D";ASS(M93-O93)*L93)</f>
        <v/>
      </c>
      <c r="V93" s="15">
        <f>SE(U93=0;"";T93/U93)</f>
        <v/>
      </c>
      <c r="W93" s="16">
        <f>SE(T93&gt;0;"Vincente";SE(T93&lt;0;"Perdente";"Flat"))</f>
        <v/>
      </c>
      <c r="X93" s="13" t="n"/>
      <c r="Y93" s="13" t="n"/>
      <c r="Z93" s="13" t="n"/>
      <c r="AA93" s="13" t="n"/>
      <c r="AB93" s="13" t="n"/>
    </row>
    <row r="94">
      <c r="A94" s="13" t="n"/>
      <c r="B94" s="13" t="n"/>
      <c r="C94" s="13" t="n"/>
      <c r="D94" s="13" t="n"/>
      <c r="E94" s="13" t="n"/>
      <c r="F94" s="13" t="n"/>
      <c r="G94" s="13" t="n"/>
      <c r="H94" s="13" t="n"/>
      <c r="I94" s="13" t="n"/>
      <c r="J94" s="13" t="n"/>
      <c r="K94" s="13" t="n"/>
      <c r="L94" s="13" t="n"/>
      <c r="M94" s="13" t="n"/>
      <c r="N94" s="13" t="n"/>
      <c r="O94" s="13" t="n"/>
      <c r="P94" s="13" t="n"/>
      <c r="Q94" s="13" t="n"/>
      <c r="R94" s="13" t="n"/>
      <c r="S94" s="14">
        <f>SE(I94="Long";(N94-M94)*L94;(M94-N94)*L94)</f>
        <v/>
      </c>
      <c r="T94" s="14">
        <f>S94-Q94-R94</f>
        <v/>
      </c>
      <c r="U94" s="14">
        <f>SE(O(E94="";M94="");"N/D";ASS(M94-O94)*L94)</f>
        <v/>
      </c>
      <c r="V94" s="15">
        <f>SE(U94=0;"";T94/U94)</f>
        <v/>
      </c>
      <c r="W94" s="16">
        <f>SE(T94&gt;0;"Vincente";SE(T94&lt;0;"Perdente";"Flat"))</f>
        <v/>
      </c>
      <c r="X94" s="13" t="n"/>
      <c r="Y94" s="13" t="n"/>
      <c r="Z94" s="13" t="n"/>
      <c r="AA94" s="13" t="n"/>
      <c r="AB94" s="13" t="n"/>
    </row>
    <row r="95">
      <c r="A95" s="13" t="n"/>
      <c r="B95" s="13" t="n"/>
      <c r="C95" s="13" t="n"/>
      <c r="D95" s="13" t="n"/>
      <c r="E95" s="13" t="n"/>
      <c r="F95" s="13" t="n"/>
      <c r="G95" s="13" t="n"/>
      <c r="H95" s="13" t="n"/>
      <c r="I95" s="13" t="n"/>
      <c r="J95" s="13" t="n"/>
      <c r="K95" s="13" t="n"/>
      <c r="L95" s="13" t="n"/>
      <c r="M95" s="13" t="n"/>
      <c r="N95" s="13" t="n"/>
      <c r="O95" s="13" t="n"/>
      <c r="P95" s="13" t="n"/>
      <c r="Q95" s="13" t="n"/>
      <c r="R95" s="13" t="n"/>
      <c r="S95" s="14">
        <f>SE(I95="Long";(N95-M95)*L95;(M95-N95)*L95)</f>
        <v/>
      </c>
      <c r="T95" s="14">
        <f>S95-Q95-R95</f>
        <v/>
      </c>
      <c r="U95" s="14">
        <f>SE(O(E95="";M95="");"N/D";ASS(M95-O95)*L95)</f>
        <v/>
      </c>
      <c r="V95" s="15">
        <f>SE(U95=0;"";T95/U95)</f>
        <v/>
      </c>
      <c r="W95" s="16">
        <f>SE(T95&gt;0;"Vincente";SE(T95&lt;0;"Perdente";"Flat"))</f>
        <v/>
      </c>
      <c r="X95" s="13" t="n"/>
      <c r="Y95" s="13" t="n"/>
      <c r="Z95" s="13" t="n"/>
      <c r="AA95" s="13" t="n"/>
      <c r="AB95" s="13" t="n"/>
    </row>
    <row r="96">
      <c r="A96" s="13" t="n"/>
      <c r="B96" s="13" t="n"/>
      <c r="C96" s="13" t="n"/>
      <c r="D96" s="13" t="n"/>
      <c r="E96" s="13" t="n"/>
      <c r="F96" s="13" t="n"/>
      <c r="G96" s="13" t="n"/>
      <c r="H96" s="13" t="n"/>
      <c r="I96" s="13" t="n"/>
      <c r="J96" s="13" t="n"/>
      <c r="K96" s="13" t="n"/>
      <c r="L96" s="13" t="n"/>
      <c r="M96" s="13" t="n"/>
      <c r="N96" s="13" t="n"/>
      <c r="O96" s="13" t="n"/>
      <c r="P96" s="13" t="n"/>
      <c r="Q96" s="13" t="n"/>
      <c r="R96" s="13" t="n"/>
      <c r="S96" s="14">
        <f>SE(I96="Long";(N96-M96)*L96;(M96-N96)*L96)</f>
        <v/>
      </c>
      <c r="T96" s="14">
        <f>S96-Q96-R96</f>
        <v/>
      </c>
      <c r="U96" s="14">
        <f>SE(O(E96="";M96="");"N/D";ASS(M96-O96)*L96)</f>
        <v/>
      </c>
      <c r="V96" s="15">
        <f>SE(U96=0;"";T96/U96)</f>
        <v/>
      </c>
      <c r="W96" s="16">
        <f>SE(T96&gt;0;"Vincente";SE(T96&lt;0;"Perdente";"Flat"))</f>
        <v/>
      </c>
      <c r="X96" s="13" t="n"/>
      <c r="Y96" s="13" t="n"/>
      <c r="Z96" s="13" t="n"/>
      <c r="AA96" s="13" t="n"/>
      <c r="AB96" s="13" t="n"/>
    </row>
    <row r="97">
      <c r="A97" s="13" t="n"/>
      <c r="B97" s="13" t="n"/>
      <c r="C97" s="13" t="n"/>
      <c r="D97" s="13" t="n"/>
      <c r="E97" s="13" t="n"/>
      <c r="F97" s="13" t="n"/>
      <c r="G97" s="13" t="n"/>
      <c r="H97" s="13" t="n"/>
      <c r="I97" s="13" t="n"/>
      <c r="J97" s="13" t="n"/>
      <c r="K97" s="13" t="n"/>
      <c r="L97" s="13" t="n"/>
      <c r="M97" s="13" t="n"/>
      <c r="N97" s="13" t="n"/>
      <c r="O97" s="13" t="n"/>
      <c r="P97" s="13" t="n"/>
      <c r="Q97" s="13" t="n"/>
      <c r="R97" s="13" t="n"/>
      <c r="S97" s="14">
        <f>SE(I97="Long";(N97-M97)*L97;(M97-N97)*L97)</f>
        <v/>
      </c>
      <c r="T97" s="14">
        <f>S97-Q97-R97</f>
        <v/>
      </c>
      <c r="U97" s="14">
        <f>SE(O(E97="";M97="");"N/D";ASS(M97-O97)*L97)</f>
        <v/>
      </c>
      <c r="V97" s="15">
        <f>SE(U97=0;"";T97/U97)</f>
        <v/>
      </c>
      <c r="W97" s="16">
        <f>SE(T97&gt;0;"Vincente";SE(T97&lt;0;"Perdente";"Flat"))</f>
        <v/>
      </c>
      <c r="X97" s="13" t="n"/>
      <c r="Y97" s="13" t="n"/>
      <c r="Z97" s="13" t="n"/>
      <c r="AA97" s="13" t="n"/>
      <c r="AB97" s="13" t="n"/>
    </row>
    <row r="98">
      <c r="A98" s="13" t="n"/>
      <c r="B98" s="13" t="n"/>
      <c r="C98" s="13" t="n"/>
      <c r="D98" s="13" t="n"/>
      <c r="E98" s="13" t="n"/>
      <c r="F98" s="13" t="n"/>
      <c r="G98" s="13" t="n"/>
      <c r="H98" s="13" t="n"/>
      <c r="I98" s="13" t="n"/>
      <c r="J98" s="13" t="n"/>
      <c r="K98" s="13" t="n"/>
      <c r="L98" s="13" t="n"/>
      <c r="M98" s="13" t="n"/>
      <c r="N98" s="13" t="n"/>
      <c r="O98" s="13" t="n"/>
      <c r="P98" s="13" t="n"/>
      <c r="Q98" s="13" t="n"/>
      <c r="R98" s="13" t="n"/>
      <c r="S98" s="14">
        <f>SE(I98="Long";(N98-M98)*L98;(M98-N98)*L98)</f>
        <v/>
      </c>
      <c r="T98" s="14">
        <f>S98-Q98-R98</f>
        <v/>
      </c>
      <c r="U98" s="14">
        <f>SE(O(E98="";M98="");"N/D";ASS(M98-O98)*L98)</f>
        <v/>
      </c>
      <c r="V98" s="15">
        <f>SE(U98=0;"";T98/U98)</f>
        <v/>
      </c>
      <c r="W98" s="16">
        <f>SE(T98&gt;0;"Vincente";SE(T98&lt;0;"Perdente";"Flat"))</f>
        <v/>
      </c>
      <c r="X98" s="13" t="n"/>
      <c r="Y98" s="13" t="n"/>
      <c r="Z98" s="13" t="n"/>
      <c r="AA98" s="13" t="n"/>
      <c r="AB98" s="13" t="n"/>
    </row>
    <row r="99">
      <c r="A99" s="13" t="n"/>
      <c r="B99" s="13" t="n"/>
      <c r="C99" s="13" t="n"/>
      <c r="D99" s="13" t="n"/>
      <c r="E99" s="13" t="n"/>
      <c r="F99" s="13" t="n"/>
      <c r="G99" s="13" t="n"/>
      <c r="H99" s="13" t="n"/>
      <c r="I99" s="13" t="n"/>
      <c r="J99" s="13" t="n"/>
      <c r="K99" s="13" t="n"/>
      <c r="L99" s="13" t="n"/>
      <c r="M99" s="13" t="n"/>
      <c r="N99" s="13" t="n"/>
      <c r="O99" s="13" t="n"/>
      <c r="P99" s="13" t="n"/>
      <c r="Q99" s="13" t="n"/>
      <c r="R99" s="13" t="n"/>
      <c r="S99" s="14">
        <f>SE(I99="Long";(N99-M99)*L99;(M99-N99)*L99)</f>
        <v/>
      </c>
      <c r="T99" s="14">
        <f>S99-Q99-R99</f>
        <v/>
      </c>
      <c r="U99" s="14">
        <f>SE(O(E99="";M99="");"N/D";ASS(M99-O99)*L99)</f>
        <v/>
      </c>
      <c r="V99" s="15">
        <f>SE(U99=0;"";T99/U99)</f>
        <v/>
      </c>
      <c r="W99" s="16">
        <f>SE(T99&gt;0;"Vincente";SE(T99&lt;0;"Perdente";"Flat"))</f>
        <v/>
      </c>
      <c r="X99" s="13" t="n"/>
      <c r="Y99" s="13" t="n"/>
      <c r="Z99" s="13" t="n"/>
      <c r="AA99" s="13" t="n"/>
      <c r="AB99" s="13" t="n"/>
    </row>
    <row r="100">
      <c r="A100" s="13" t="n"/>
      <c r="B100" s="13" t="n"/>
      <c r="C100" s="13" t="n"/>
      <c r="D100" s="13" t="n"/>
      <c r="E100" s="13" t="n"/>
      <c r="F100" s="13" t="n"/>
      <c r="G100" s="13" t="n"/>
      <c r="H100" s="13" t="n"/>
      <c r="I100" s="13" t="n"/>
      <c r="J100" s="13" t="n"/>
      <c r="K100" s="13" t="n"/>
      <c r="L100" s="13" t="n"/>
      <c r="M100" s="13" t="n"/>
      <c r="N100" s="13" t="n"/>
      <c r="O100" s="13" t="n"/>
      <c r="P100" s="13" t="n"/>
      <c r="Q100" s="13" t="n"/>
      <c r="R100" s="13" t="n"/>
      <c r="S100" s="14">
        <f>SE(I100="Long";(N100-M100)*L100;(M100-N100)*L100)</f>
        <v/>
      </c>
      <c r="T100" s="14">
        <f>S100-Q100-R100</f>
        <v/>
      </c>
      <c r="U100" s="14">
        <f>SE(O(E100="";M100="");"N/D";ASS(M100-O100)*L100)</f>
        <v/>
      </c>
      <c r="V100" s="15">
        <f>SE(U100=0;"";T100/U100)</f>
        <v/>
      </c>
      <c r="W100" s="16">
        <f>SE(T100&gt;0;"Vincente";SE(T100&lt;0;"Perdente";"Flat"))</f>
        <v/>
      </c>
      <c r="X100" s="13" t="n"/>
      <c r="Y100" s="13" t="n"/>
      <c r="Z100" s="13" t="n"/>
      <c r="AA100" s="13" t="n"/>
      <c r="AB100" s="13" t="n"/>
    </row>
    <row r="101">
      <c r="A101" s="13" t="n"/>
      <c r="B101" s="13" t="n"/>
      <c r="C101" s="13" t="n"/>
      <c r="D101" s="13" t="n"/>
      <c r="E101" s="13" t="n"/>
      <c r="F101" s="13" t="n"/>
      <c r="G101" s="13" t="n"/>
      <c r="H101" s="13" t="n"/>
      <c r="I101" s="13" t="n"/>
      <c r="J101" s="13" t="n"/>
      <c r="K101" s="13" t="n"/>
      <c r="L101" s="13" t="n"/>
      <c r="M101" s="13" t="n"/>
      <c r="N101" s="13" t="n"/>
      <c r="O101" s="13" t="n"/>
      <c r="P101" s="13" t="n"/>
      <c r="Q101" s="13" t="n"/>
      <c r="R101" s="13" t="n"/>
      <c r="S101" s="14">
        <f>SE(I101="Long";(N101-M101)*L101;(M101-N101)*L101)</f>
        <v/>
      </c>
      <c r="T101" s="14">
        <f>S101-Q101-R101</f>
        <v/>
      </c>
      <c r="U101" s="14">
        <f>SE(O(E101="";M101="");"N/D";ASS(M101-O101)*L101)</f>
        <v/>
      </c>
      <c r="V101" s="15">
        <f>SE(U101=0;"";T101/U101)</f>
        <v/>
      </c>
      <c r="W101" s="16">
        <f>SE(T101&gt;0;"Vincente";SE(T101&lt;0;"Perdente";"Flat"))</f>
        <v/>
      </c>
      <c r="X101" s="13" t="n"/>
      <c r="Y101" s="13" t="n"/>
      <c r="Z101" s="13" t="n"/>
      <c r="AA101" s="13" t="n"/>
      <c r="AB101" s="13" t="n"/>
    </row>
    <row r="102">
      <c r="A102" s="13" t="n"/>
      <c r="B102" s="13" t="n"/>
      <c r="C102" s="13" t="n"/>
      <c r="D102" s="13" t="n"/>
      <c r="E102" s="13" t="n"/>
      <c r="F102" s="13" t="n"/>
      <c r="G102" s="13" t="n"/>
      <c r="H102" s="13" t="n"/>
      <c r="I102" s="13" t="n"/>
      <c r="J102" s="13" t="n"/>
      <c r="K102" s="13" t="n"/>
      <c r="L102" s="13" t="n"/>
      <c r="M102" s="13" t="n"/>
      <c r="N102" s="13" t="n"/>
      <c r="O102" s="13" t="n"/>
      <c r="P102" s="13" t="n"/>
      <c r="Q102" s="13" t="n"/>
      <c r="R102" s="13" t="n"/>
      <c r="S102" s="14">
        <f>SE(I102="Long";(N102-M102)*L102;(M102-N102)*L102)</f>
        <v/>
      </c>
      <c r="T102" s="14">
        <f>S102-Q102-R102</f>
        <v/>
      </c>
      <c r="U102" s="14">
        <f>SE(O(E102="";M102="");"N/D";ASS(M102-O102)*L102)</f>
        <v/>
      </c>
      <c r="V102" s="15">
        <f>SE(U102=0;"";T102/U102)</f>
        <v/>
      </c>
      <c r="W102" s="16">
        <f>SE(T102&gt;0;"Vincente";SE(T102&lt;0;"Perdente";"Flat"))</f>
        <v/>
      </c>
      <c r="X102" s="13" t="n"/>
      <c r="Y102" s="13" t="n"/>
      <c r="Z102" s="13" t="n"/>
      <c r="AA102" s="13" t="n"/>
      <c r="AB102" s="13" t="n"/>
    </row>
    <row r="103">
      <c r="A103" s="13" t="n"/>
      <c r="B103" s="13" t="n"/>
      <c r="C103" s="13" t="n"/>
      <c r="D103" s="13" t="n"/>
      <c r="E103" s="13" t="n"/>
      <c r="F103" s="13" t="n"/>
      <c r="G103" s="13" t="n"/>
      <c r="H103" s="13" t="n"/>
      <c r="I103" s="13" t="n"/>
      <c r="J103" s="13" t="n"/>
      <c r="K103" s="13" t="n"/>
      <c r="L103" s="13" t="n"/>
      <c r="M103" s="13" t="n"/>
      <c r="N103" s="13" t="n"/>
      <c r="O103" s="13" t="n"/>
      <c r="P103" s="13" t="n"/>
      <c r="Q103" s="13" t="n"/>
      <c r="R103" s="13" t="n"/>
      <c r="S103" s="14">
        <f>SE(I103="Long";(N103-M103)*L103;(M103-N103)*L103)</f>
        <v/>
      </c>
      <c r="T103" s="14">
        <f>S103-Q103-R103</f>
        <v/>
      </c>
      <c r="U103" s="14">
        <f>SE(O(E103="";M103="");"N/D";ASS(M103-O103)*L103)</f>
        <v/>
      </c>
      <c r="V103" s="15">
        <f>SE(U103=0;"";T103/U103)</f>
        <v/>
      </c>
      <c r="W103" s="16">
        <f>SE(T103&gt;0;"Vincente";SE(T103&lt;0;"Perdente";"Flat"))</f>
        <v/>
      </c>
      <c r="X103" s="13" t="n"/>
      <c r="Y103" s="13" t="n"/>
      <c r="Z103" s="13" t="n"/>
      <c r="AA103" s="13" t="n"/>
      <c r="AB103" s="13" t="n"/>
    </row>
    <row r="104">
      <c r="A104" s="13" t="n"/>
      <c r="B104" s="13" t="n"/>
      <c r="C104" s="13" t="n"/>
      <c r="D104" s="13" t="n"/>
      <c r="E104" s="13" t="n"/>
      <c r="F104" s="13" t="n"/>
      <c r="G104" s="13" t="n"/>
      <c r="H104" s="13" t="n"/>
      <c r="I104" s="13" t="n"/>
      <c r="J104" s="13" t="n"/>
      <c r="K104" s="13" t="n"/>
      <c r="L104" s="13" t="n"/>
      <c r="M104" s="13" t="n"/>
      <c r="N104" s="13" t="n"/>
      <c r="O104" s="13" t="n"/>
      <c r="P104" s="13" t="n"/>
      <c r="Q104" s="13" t="n"/>
      <c r="R104" s="13" t="n"/>
      <c r="S104" s="14">
        <f>SE(I104="Long";(N104-M104)*L104;(M104-N104)*L104)</f>
        <v/>
      </c>
      <c r="T104" s="14">
        <f>S104-Q104-R104</f>
        <v/>
      </c>
      <c r="U104" s="14">
        <f>SE(O(E104="";M104="");"N/D";ASS(M104-O104)*L104)</f>
        <v/>
      </c>
      <c r="V104" s="15">
        <f>SE(U104=0;"";T104/U104)</f>
        <v/>
      </c>
      <c r="W104" s="16">
        <f>SE(T104&gt;0;"Vincente";SE(T104&lt;0;"Perdente";"Flat"))</f>
        <v/>
      </c>
      <c r="X104" s="13" t="n"/>
      <c r="Y104" s="13" t="n"/>
      <c r="Z104" s="13" t="n"/>
      <c r="AA104" s="13" t="n"/>
      <c r="AB104" s="13" t="n"/>
    </row>
  </sheetData>
  <mergeCells count="3">
    <mergeCell ref="A1:AB1"/>
    <mergeCell ref="A2:AB2"/>
    <mergeCell ref="A3:AB3"/>
  </mergeCells>
  <conditionalFormatting sqref="T5:T1000">
    <cfRule type="expression" priority="1" dxfId="0">
      <formula>T5&gt;0</formula>
    </cfRule>
    <cfRule type="expression" priority="2" dxfId="1">
      <formula>T5&lt;0</formula>
    </cfRule>
  </conditionalFormatting>
  <conditionalFormatting sqref="W5:W1000">
    <cfRule type="expression" priority="3" dxfId="0">
      <formula>W5="Vincente"</formula>
    </cfRule>
    <cfRule type="expression" priority="4" dxfId="1">
      <formula>W5="Perdente"</formula>
    </cfRule>
  </conditionalFormatting>
  <conditionalFormatting sqref="X5:X1000">
    <cfRule type="expression" priority="5" dxfId="2">
      <formula>X5="No"</formula>
    </cfRule>
  </conditionalFormatting>
  <dataValidations count="6">
    <dataValidation sqref="F5:F1000" showErrorMessage="1" showInputMessage="1" allowBlank="1" type="list">
      <formula1>"Azioni,ETF,Forex,Futures,Opzioni,Cripto,Obbligazioni"</formula1>
    </dataValidation>
    <dataValidation sqref="I5:I1000" showErrorMessage="1" showInputMessage="1" allowBlank="1" type="list">
      <formula1>"Long,Short"</formula1>
    </dataValidation>
    <dataValidation sqref="J5:J1000" showErrorMessage="1" showInputMessage="1" allowBlank="1" type="list">
      <formula1>"Breakout,Pullback,Reversal,Trend Following,Scalping,Gap Fill"</formula1>
    </dataValidation>
    <dataValidation sqref="K5:K1000" showErrorMessage="1" showInputMessage="1" allowBlank="1" type="list">
      <formula1>"1m,5m,15m,30m,1H,4H,Daily,Weekly"</formula1>
    </dataValidation>
    <dataValidation sqref="X5:X1000" showErrorMessage="1" showInputMessage="1" allowBlank="1" type="list">
      <formula1>"Sì,No"</formula1>
    </dataValidation>
    <dataValidation sqref="Y5:Y1000" showErrorMessage="1" showInputMessage="1" allowBlank="1" type="list">
      <formula1>"Sereno,Concentrato,Frettoloso,Ansioso,Eccesso di fiducia,Frustrato,Neutro"</formula1>
    </dataValidation>
  </dataValidation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L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18" customWidth="1" min="3" max="3"/>
    <col width="3" customWidth="1" min="4" max="4"/>
    <col width="24" customWidth="1" min="5" max="5"/>
    <col width="18" customWidth="1" min="6" max="6"/>
    <col width="3" customWidth="1" min="7" max="7"/>
    <col width="22" customWidth="1" min="8" max="8"/>
    <col width="16" customWidth="1" min="9" max="9"/>
    <col width="3" customWidth="1" min="10" max="10"/>
    <col width="22" customWidth="1" min="11" max="11"/>
    <col width="16" customWidth="1" min="12" max="12"/>
  </cols>
  <sheetData>
    <row r="1" ht="36" customHeight="1">
      <c r="A1" s="1" t="inlineStr">
        <is>
          <t>DASHBOARD TRADING</t>
        </is>
      </c>
    </row>
    <row r="2" ht="22" customHeight="1">
      <c r="A2" s="2" t="inlineStr">
        <is>
          <t>Sintesi performance | Aggiornato al 24/05/2026</t>
        </is>
      </c>
    </row>
    <row r="3" ht="18" customHeight="1">
      <c r="A3" s="3" t="inlineStr">
        <is>
          <t>Aggiornato al: 24/05/2026</t>
        </is>
      </c>
    </row>
    <row r="5" ht="24" customHeight="1">
      <c r="B5" s="19" t="inlineStr">
        <is>
          <t>INDICATORI PRINCIPALI DI PERFORMANCE</t>
        </is>
      </c>
      <c r="C5" s="20" t="n"/>
      <c r="D5" s="20" t="n"/>
      <c r="E5" s="20" t="n"/>
      <c r="F5" s="20" t="n"/>
      <c r="G5" s="20" t="n"/>
      <c r="H5" s="20" t="n"/>
      <c r="I5" s="20" t="n"/>
      <c r="J5" s="20" t="n"/>
      <c r="K5" s="20" t="n"/>
      <c r="L5" s="5" t="n"/>
    </row>
    <row r="6" ht="22" customHeight="1">
      <c r="B6" s="21" t="inlineStr">
        <is>
          <t>Trade Totali</t>
        </is>
      </c>
      <c r="C6" s="22">
        <f>CONTA.VALORI(Inserimento!A5:A1000)</f>
        <v/>
      </c>
      <c r="E6" s="21" t="inlineStr">
        <is>
          <t>Trade Vincenti</t>
        </is>
      </c>
      <c r="F6" s="22">
        <f>CONTA.SE(Inserimento!W5:W1000,"Vincente")</f>
        <v/>
      </c>
      <c r="H6" s="21" t="inlineStr">
        <is>
          <t>Trade Perdenti</t>
        </is>
      </c>
      <c r="I6" s="22">
        <f>CONTA.SE(Inserimento!W5:W1000,"Perdente")</f>
        <v/>
      </c>
      <c r="K6" s="21" t="inlineStr">
        <is>
          <t>Trade Flat</t>
        </is>
      </c>
      <c r="L6" s="22">
        <f>CONTA.SE(Inserimento!W5:W1000,"Flat")</f>
        <v/>
      </c>
    </row>
    <row r="7" ht="22" customHeight="1">
      <c r="B7" s="21" t="inlineStr">
        <is>
          <t>Win Rate %</t>
        </is>
      </c>
      <c r="C7" s="23">
        <f>SE(C6=0;"";C6/B6)</f>
        <v/>
      </c>
      <c r="E7" s="21" t="inlineStr">
        <is>
          <t>P&amp;L Netto Totale €</t>
        </is>
      </c>
      <c r="F7" s="24">
        <f>SOMMA(Inserimento!T5:T1000)</f>
        <v/>
      </c>
      <c r="H7" s="21" t="inlineStr">
        <is>
          <t>P&amp;L Lordo Totale €</t>
        </is>
      </c>
      <c r="I7" s="24">
        <f>SOMMA(Inserimento!S5:S1000)</f>
        <v/>
      </c>
      <c r="K7" s="21" t="inlineStr">
        <is>
          <t>Commissioni Totali €</t>
        </is>
      </c>
      <c r="L7" s="24">
        <f>SOMMA(Inserimento!Q5:Q1000)</f>
        <v/>
      </c>
    </row>
    <row r="8" ht="22" customHeight="1">
      <c r="B8" s="21" t="inlineStr">
        <is>
          <t>Profit Factor</t>
        </is>
      </c>
      <c r="C8" s="25">
        <f>SE(SOMMA.SE(Inserimento!T5:T1000,"&gt;0")=0;"";SOMMA.SE(Inserimento!T5:T1000,"&gt;0")/ASS(SOMMA.SE(Inserimento!T5:T1000,"&lt;0")))</f>
        <v/>
      </c>
      <c r="E8" s="21" t="inlineStr">
        <is>
          <t>R Medio</t>
        </is>
      </c>
      <c r="F8" s="25">
        <f>SE(CONTA.NUMERI(Inserimento!V5:V1000)=0;"";MEDIA(Inserimento!V5:V1000))</f>
        <v/>
      </c>
      <c r="H8" s="21" t="inlineStr">
        <is>
          <t>R Max</t>
        </is>
      </c>
      <c r="I8" s="25">
        <f>SE(CONTA.NUMERI(Inserimento!V5:V1000)=0;"";MAX(Inserimento!V5:V1000))</f>
        <v/>
      </c>
      <c r="K8" s="21" t="inlineStr">
        <is>
          <t>R Min</t>
        </is>
      </c>
      <c r="L8" s="25">
        <f>SE(CONTA.NUMERI(Inserimento!V5:V1000)=0;"";MIN(Inserimento!V5:V1000))</f>
        <v/>
      </c>
    </row>
    <row r="9" ht="22" customHeight="1">
      <c r="B9" s="21" t="inlineStr">
        <is>
          <t>Piano Rispettato %</t>
        </is>
      </c>
      <c r="C9" s="23">
        <f>SE(CONTA.VALORI(Inserimento!X5:X1000)=0;"";CONTA.SE(Inserimento!X5:X1000,"Sì")/CONTA.VALORI(Inserimento!X5:X1000))</f>
        <v/>
      </c>
      <c r="E9" s="21" t="inlineStr">
        <is>
          <t>P&amp;L Medio per Trade €</t>
        </is>
      </c>
      <c r="F9" s="24">
        <f>SE(B6=0;"";F7/B6)</f>
        <v/>
      </c>
      <c r="H9" s="21" t="inlineStr">
        <is>
          <t>Rendimento su Capitale %</t>
        </is>
      </c>
      <c r="I9" s="23">
        <f>SE(Parametri!B7=0;"";F7/Parametri!B7)</f>
        <v/>
      </c>
      <c r="K9" s="21" t="inlineStr">
        <is>
          <t>Trade con Dati Completi</t>
        </is>
      </c>
      <c r="L9" s="22">
        <f>CONTA.PIU.SE(Inserimento!A5:A1000,"&lt;&gt;";Inserimento!N5:N1000,"&lt;&gt;")</f>
        <v/>
      </c>
    </row>
    <row r="11" ht="22" customHeight="1">
      <c r="B11" s="26" t="inlineStr">
        <is>
          <t>EQUITY CURVE – DATI CUMULATI</t>
        </is>
      </c>
      <c r="C11" s="20" t="n"/>
      <c r="D11" s="20" t="n"/>
      <c r="E11" s="20" t="n"/>
      <c r="F11" s="20" t="n"/>
      <c r="G11" s="20" t="n"/>
      <c r="H11" s="20" t="n"/>
      <c r="I11" s="20" t="n"/>
      <c r="J11" s="20" t="n"/>
      <c r="K11" s="20" t="n"/>
      <c r="L11" s="5" t="n"/>
    </row>
    <row r="12" ht="20" customHeight="1">
      <c r="B12" s="27" t="inlineStr">
        <is>
          <t>Trade #</t>
        </is>
      </c>
      <c r="C12" s="27" t="inlineStr">
        <is>
          <t>Data</t>
        </is>
      </c>
      <c r="D12" s="27" t="inlineStr">
        <is>
          <t>P&amp;L Trade €</t>
        </is>
      </c>
      <c r="E12" s="27" t="inlineStr">
        <is>
          <t>P&amp;L Cumulato €</t>
        </is>
      </c>
    </row>
    <row r="13" ht="18" customHeight="1">
      <c r="B13" s="28">
        <f>Inserimento!A5</f>
        <v/>
      </c>
      <c r="C13" s="28">
        <f>Inserimento!B5</f>
        <v/>
      </c>
      <c r="D13" s="29">
        <f>Inserimento!T5</f>
        <v/>
      </c>
      <c r="E13" s="30">
        <f>D13</f>
        <v/>
      </c>
    </row>
    <row r="14" ht="18" customHeight="1">
      <c r="B14" s="31">
        <f>Inserimento!A6</f>
        <v/>
      </c>
      <c r="C14" s="31">
        <f>Inserimento!B6</f>
        <v/>
      </c>
      <c r="D14" s="32">
        <f>Inserimento!T6</f>
        <v/>
      </c>
      <c r="E14" s="30">
        <f>E13+D14</f>
        <v/>
      </c>
    </row>
    <row r="15" ht="18" customHeight="1">
      <c r="B15" s="28">
        <f>Inserimento!A7</f>
        <v/>
      </c>
      <c r="C15" s="28">
        <f>Inserimento!B7</f>
        <v/>
      </c>
      <c r="D15" s="29">
        <f>Inserimento!T7</f>
        <v/>
      </c>
      <c r="E15" s="30">
        <f>E14+D15</f>
        <v/>
      </c>
    </row>
    <row r="16" ht="18" customHeight="1">
      <c r="B16" s="31">
        <f>Inserimento!A8</f>
        <v/>
      </c>
      <c r="C16" s="31">
        <f>Inserimento!B8</f>
        <v/>
      </c>
      <c r="D16" s="32">
        <f>Inserimento!T8</f>
        <v/>
      </c>
      <c r="E16" s="30">
        <f>E15+D16</f>
        <v/>
      </c>
    </row>
    <row r="17" ht="18" customHeight="1">
      <c r="B17" s="28">
        <f>Inserimento!A9</f>
        <v/>
      </c>
      <c r="C17" s="28">
        <f>Inserimento!B9</f>
        <v/>
      </c>
      <c r="D17" s="29">
        <f>Inserimento!T9</f>
        <v/>
      </c>
      <c r="E17" s="30">
        <f>E16+D17</f>
        <v/>
      </c>
    </row>
    <row r="18" ht="18" customHeight="1">
      <c r="B18" s="31">
        <f>Inserimento!A10</f>
        <v/>
      </c>
      <c r="C18" s="31">
        <f>Inserimento!B10</f>
        <v/>
      </c>
      <c r="D18" s="32">
        <f>Inserimento!T10</f>
        <v/>
      </c>
      <c r="E18" s="30">
        <f>E17+D18</f>
        <v/>
      </c>
    </row>
    <row r="19" ht="18" customHeight="1">
      <c r="B19" s="28">
        <f>Inserimento!A11</f>
        <v/>
      </c>
      <c r="C19" s="28">
        <f>Inserimento!B11</f>
        <v/>
      </c>
      <c r="D19" s="29">
        <f>Inserimento!T11</f>
        <v/>
      </c>
      <c r="E19" s="30">
        <f>E18+D19</f>
        <v/>
      </c>
    </row>
    <row r="20" ht="18" customHeight="1">
      <c r="B20" s="31">
        <f>Inserimento!A12</f>
        <v/>
      </c>
      <c r="C20" s="31">
        <f>Inserimento!B12</f>
        <v/>
      </c>
      <c r="D20" s="32">
        <f>Inserimento!T12</f>
        <v/>
      </c>
      <c r="E20" s="30">
        <f>E19+D20</f>
        <v/>
      </c>
    </row>
    <row r="21" ht="18" customHeight="1">
      <c r="B21" s="28">
        <f>Inserimento!A13</f>
        <v/>
      </c>
      <c r="C21" s="28">
        <f>Inserimento!B13</f>
        <v/>
      </c>
      <c r="D21" s="29">
        <f>Inserimento!T13</f>
        <v/>
      </c>
      <c r="E21" s="30">
        <f>E20+D21</f>
        <v/>
      </c>
    </row>
    <row r="22" ht="18" customHeight="1">
      <c r="B22" s="31">
        <f>Inserimento!A14</f>
        <v/>
      </c>
      <c r="C22" s="31">
        <f>Inserimento!B14</f>
        <v/>
      </c>
      <c r="D22" s="32">
        <f>Inserimento!T14</f>
        <v/>
      </c>
      <c r="E22" s="30">
        <f>E21+D22</f>
        <v/>
      </c>
    </row>
  </sheetData>
  <mergeCells count="5">
    <mergeCell ref="A1:L1"/>
    <mergeCell ref="A2:L2"/>
    <mergeCell ref="A3:L3"/>
    <mergeCell ref="B5:L5"/>
    <mergeCell ref="B11:L11"/>
  </mergeCell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M1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11" customWidth="1" min="3" max="3"/>
    <col width="11" customWidth="1" min="4" max="4"/>
    <col width="12" customWidth="1" min="5" max="5"/>
    <col width="15" customWidth="1" min="6" max="6"/>
    <col width="14" customWidth="1" min="7" max="7"/>
    <col width="14" customWidth="1" min="8" max="8"/>
    <col width="10" customWidth="1" min="9" max="9"/>
    <col width="18" customWidth="1" min="10" max="10"/>
    <col width="18" customWidth="1" min="11" max="11"/>
    <col width="25" customWidth="1" min="12" max="12"/>
    <col width="18" customWidth="1" min="13" max="13"/>
  </cols>
  <sheetData>
    <row r="1" ht="36" customHeight="1">
      <c r="A1" s="1" t="inlineStr">
        <is>
          <t>ANALISI MENSILE DELLE PERFORMANCE</t>
        </is>
      </c>
    </row>
    <row r="2" ht="22" customHeight="1">
      <c r="A2" s="2" t="inlineStr">
        <is>
          <t>Riepilogo mensile | 24/05/2026</t>
        </is>
      </c>
    </row>
    <row r="3" ht="18" customHeight="1">
      <c r="A3" s="3" t="inlineStr">
        <is>
          <t>Aggiornato al: 24/05/2026</t>
        </is>
      </c>
    </row>
    <row r="4" ht="32" customHeight="1">
      <c r="A4" s="12" t="inlineStr">
        <is>
          <t>Mese</t>
        </is>
      </c>
      <c r="B4" s="12" t="inlineStr">
        <is>
          <t>Trade Tot.</t>
        </is>
      </c>
      <c r="C4" s="12" t="inlineStr">
        <is>
          <t>Vincenti</t>
        </is>
      </c>
      <c r="D4" s="12" t="inlineStr">
        <is>
          <t>Perdenti</t>
        </is>
      </c>
      <c r="E4" s="12" t="inlineStr">
        <is>
          <t>Win Rate %</t>
        </is>
      </c>
      <c r="F4" s="12" t="inlineStr">
        <is>
          <t>P&amp;L Netto €</t>
        </is>
      </c>
      <c r="G4" s="12" t="inlineStr">
        <is>
          <t>P&amp;L Lordo €</t>
        </is>
      </c>
      <c r="H4" s="12" t="inlineStr">
        <is>
          <t>Commissioni €</t>
        </is>
      </c>
      <c r="I4" s="12" t="inlineStr">
        <is>
          <t>R Medio</t>
        </is>
      </c>
      <c r="J4" s="12" t="inlineStr">
        <is>
          <t>Piano Rispettato %</t>
        </is>
      </c>
      <c r="K4" s="12" t="inlineStr">
        <is>
          <t>Setup Migliore</t>
        </is>
      </c>
      <c r="L4" s="12" t="inlineStr">
        <is>
          <t>Note Mese</t>
        </is>
      </c>
      <c r="M4" s="12" t="inlineStr">
        <is>
          <t>Obiettivo Raggiunto</t>
        </is>
      </c>
    </row>
    <row r="5" ht="20" customHeight="1">
      <c r="A5" s="33" t="inlineStr">
        <is>
          <t>Gennaio 2026</t>
        </is>
      </c>
      <c r="B5" s="34">
        <f>CONTA.PIU.SE(Inserimento!$B$5:$B$1000,"&gt;="&amp;DATA(2026;1;1),Inserimento!$B$5:$B$1000,"&lt;="&amp;DATA(2026;2;1)-1)</f>
        <v/>
      </c>
      <c r="C5" s="34">
        <f>CONTA.PIU.SE(Inserimento!$B$5:$B$1000,"&gt;="&amp;DATA(2026;1;1),Inserimento!$B$5:$B$1000,"&lt;="&amp;DATA(2026;2;1)-1,Inserimento!$W$5:$W$1000,"Vincente")</f>
        <v/>
      </c>
      <c r="D5" s="34">
        <f>CONTA.PIU.SE(Inserimento!$B$5:$B$1000,"&gt;="&amp;DATA(2026;1;1),Inserimento!$B$5:$B$1000,"&lt;="&amp;DATA(2026;2;1)-1,Inserimento!$W$5:$W$1000,"Perdente")</f>
        <v/>
      </c>
      <c r="E5" s="35">
        <f>SE(B5=0;"";C5/B5)</f>
        <v/>
      </c>
      <c r="F5" s="36">
        <f>SOMMA.PIU.SE(Inserimento!$T$5:$T$1000,Inserimento!$B$5:$B$1000,"&gt;="&amp;DATA(2026;1;1),Inserimento!$B$5:$B$1000,"&lt;="&amp;DATA(2026;2;1)-1)</f>
        <v/>
      </c>
      <c r="G5" s="36">
        <f>SOMMA.PIU.SE(Inserimento!$S$5:$S$1000,Inserimento!$B$5:$B$1000,"&gt;="&amp;DATA(2026;1;1),Inserimento!$B$5:$B$1000,"&lt;="&amp;DATA(2026;2;1)-1)</f>
        <v/>
      </c>
      <c r="H5" s="36">
        <f>SOMMA.PIU.SE(Inserimento!$Q$5:$Q$1000,Inserimento!$B$5:$B$1000,"&gt;="&amp;DATA(2026;1;1),Inserimento!$B$5:$B$1000,"&lt;="&amp;DATA(2026;2;1)-1)</f>
        <v/>
      </c>
      <c r="I5" s="37">
        <f>SE(B5=0;"";MEDIA.PIU.SE(Inserimento!$V$5:$V$1000,Inserimento!$B$5:$B$1000,"&gt;="&amp;DATA(2026;1;1),Inserimento!$B$5:$B$1000,"&lt;="&amp;DATA(2026;2;1)-1))</f>
        <v/>
      </c>
      <c r="J5" s="38" t="inlineStr"/>
      <c r="K5" s="38" t="inlineStr"/>
      <c r="L5" s="17" t="inlineStr"/>
      <c r="M5" s="38" t="inlineStr"/>
    </row>
    <row r="6" ht="20" customHeight="1">
      <c r="A6" s="39" t="inlineStr">
        <is>
          <t>Febbraio 2026</t>
        </is>
      </c>
      <c r="B6" s="34">
        <f>CONTA.PIU.SE(Inserimento!$B$5:$B$1000,"&gt;="&amp;DATA(2026;2;1),Inserimento!$B$5:$B$1000,"&lt;="&amp;DATA(2026;3;1)-1)</f>
        <v/>
      </c>
      <c r="C6" s="34">
        <f>CONTA.PIU.SE(Inserimento!$B$5:$B$1000,"&gt;="&amp;DATA(2026;2;1),Inserimento!$B$5:$B$1000,"&lt;="&amp;DATA(2026;3;1)-1,Inserimento!$W$5:$W$1000,"Vincente")</f>
        <v/>
      </c>
      <c r="D6" s="34">
        <f>CONTA.PIU.SE(Inserimento!$B$5:$B$1000,"&gt;="&amp;DATA(2026;2;1),Inserimento!$B$5:$B$1000,"&lt;="&amp;DATA(2026;3;1)-1,Inserimento!$W$5:$W$1000,"Perdente")</f>
        <v/>
      </c>
      <c r="E6" s="35">
        <f>SE(B6=0;"";C6/B6)</f>
        <v/>
      </c>
      <c r="F6" s="36">
        <f>SOMMA.PIU.SE(Inserimento!$T$5:$T$1000,Inserimento!$B$5:$B$1000,"&gt;="&amp;DATA(2026;2;1),Inserimento!$B$5:$B$1000,"&lt;="&amp;DATA(2026;3;1)-1)</f>
        <v/>
      </c>
      <c r="G6" s="36">
        <f>SOMMA.PIU.SE(Inserimento!$S$5:$S$1000,Inserimento!$B$5:$B$1000,"&gt;="&amp;DATA(2026;2;1),Inserimento!$B$5:$B$1000,"&lt;="&amp;DATA(2026;3;1)-1)</f>
        <v/>
      </c>
      <c r="H6" s="36">
        <f>SOMMA.PIU.SE(Inserimento!$Q$5:$Q$1000,Inserimento!$B$5:$B$1000,"&gt;="&amp;DATA(2026;2;1),Inserimento!$B$5:$B$1000,"&lt;="&amp;DATA(2026;3;1)-1)</f>
        <v/>
      </c>
      <c r="I6" s="37">
        <f>SE(B6=0;"";MEDIA.PIU.SE(Inserimento!$V$5:$V$1000,Inserimento!$B$5:$B$1000,"&gt;="&amp;DATA(2026;2;1),Inserimento!$B$5:$B$1000,"&lt;="&amp;DATA(2026;3;1)-1))</f>
        <v/>
      </c>
      <c r="J6" s="38" t="inlineStr"/>
      <c r="K6" s="38" t="inlineStr"/>
      <c r="L6" s="17" t="inlineStr"/>
      <c r="M6" s="38" t="inlineStr"/>
    </row>
    <row r="7" ht="20" customHeight="1">
      <c r="A7" s="33" t="inlineStr">
        <is>
          <t>Marzo 2026</t>
        </is>
      </c>
      <c r="B7" s="34">
        <f>CONTA.PIU.SE(Inserimento!$B$5:$B$1000,"&gt;="&amp;DATA(2026;3;1),Inserimento!$B$5:$B$1000,"&lt;="&amp;DATA(2026;4;1)-1)</f>
        <v/>
      </c>
      <c r="C7" s="34">
        <f>CONTA.PIU.SE(Inserimento!$B$5:$B$1000,"&gt;="&amp;DATA(2026;3;1),Inserimento!$B$5:$B$1000,"&lt;="&amp;DATA(2026;4;1)-1,Inserimento!$W$5:$W$1000,"Vincente")</f>
        <v/>
      </c>
      <c r="D7" s="34">
        <f>CONTA.PIU.SE(Inserimento!$B$5:$B$1000,"&gt;="&amp;DATA(2026;3;1),Inserimento!$B$5:$B$1000,"&lt;="&amp;DATA(2026;4;1)-1,Inserimento!$W$5:$W$1000,"Perdente")</f>
        <v/>
      </c>
      <c r="E7" s="35">
        <f>SE(B7=0;"";C7/B7)</f>
        <v/>
      </c>
      <c r="F7" s="36">
        <f>SOMMA.PIU.SE(Inserimento!$T$5:$T$1000,Inserimento!$B$5:$B$1000,"&gt;="&amp;DATA(2026;3;1),Inserimento!$B$5:$B$1000,"&lt;="&amp;DATA(2026;4;1)-1)</f>
        <v/>
      </c>
      <c r="G7" s="36">
        <f>SOMMA.PIU.SE(Inserimento!$S$5:$S$1000,Inserimento!$B$5:$B$1000,"&gt;="&amp;DATA(2026;3;1),Inserimento!$B$5:$B$1000,"&lt;="&amp;DATA(2026;4;1)-1)</f>
        <v/>
      </c>
      <c r="H7" s="36">
        <f>SOMMA.PIU.SE(Inserimento!$Q$5:$Q$1000,Inserimento!$B$5:$B$1000,"&gt;="&amp;DATA(2026;3;1),Inserimento!$B$5:$B$1000,"&lt;="&amp;DATA(2026;4;1)-1)</f>
        <v/>
      </c>
      <c r="I7" s="37">
        <f>SE(B7=0;"";MEDIA.PIU.SE(Inserimento!$V$5:$V$1000,Inserimento!$B$5:$B$1000,"&gt;="&amp;DATA(2026;3;1),Inserimento!$B$5:$B$1000,"&lt;="&amp;DATA(2026;4;1)-1))</f>
        <v/>
      </c>
      <c r="J7" s="38" t="inlineStr"/>
      <c r="K7" s="38" t="inlineStr"/>
      <c r="L7" s="17" t="inlineStr"/>
      <c r="M7" s="38" t="inlineStr"/>
    </row>
    <row r="8" ht="20" customHeight="1">
      <c r="A8" s="39" t="inlineStr">
        <is>
          <t>Aprile 2026</t>
        </is>
      </c>
      <c r="B8" s="34">
        <f>CONTA.PIU.SE(Inserimento!$B$5:$B$1000,"&gt;="&amp;DATA(2026;4;1),Inserimento!$B$5:$B$1000,"&lt;="&amp;DATA(2026;5;1)-1)</f>
        <v/>
      </c>
      <c r="C8" s="34">
        <f>CONTA.PIU.SE(Inserimento!$B$5:$B$1000,"&gt;="&amp;DATA(2026;4;1),Inserimento!$B$5:$B$1000,"&lt;="&amp;DATA(2026;5;1)-1,Inserimento!$W$5:$W$1000,"Vincente")</f>
        <v/>
      </c>
      <c r="D8" s="34">
        <f>CONTA.PIU.SE(Inserimento!$B$5:$B$1000,"&gt;="&amp;DATA(2026;4;1),Inserimento!$B$5:$B$1000,"&lt;="&amp;DATA(2026;5;1)-1,Inserimento!$W$5:$W$1000,"Perdente")</f>
        <v/>
      </c>
      <c r="E8" s="35">
        <f>SE(B8=0;"";C8/B8)</f>
        <v/>
      </c>
      <c r="F8" s="36">
        <f>SOMMA.PIU.SE(Inserimento!$T$5:$T$1000,Inserimento!$B$5:$B$1000,"&gt;="&amp;DATA(2026;4;1),Inserimento!$B$5:$B$1000,"&lt;="&amp;DATA(2026;5;1)-1)</f>
        <v/>
      </c>
      <c r="G8" s="36">
        <f>SOMMA.PIU.SE(Inserimento!$S$5:$S$1000,Inserimento!$B$5:$B$1000,"&gt;="&amp;DATA(2026;4;1),Inserimento!$B$5:$B$1000,"&lt;="&amp;DATA(2026;5;1)-1)</f>
        <v/>
      </c>
      <c r="H8" s="36">
        <f>SOMMA.PIU.SE(Inserimento!$Q$5:$Q$1000,Inserimento!$B$5:$B$1000,"&gt;="&amp;DATA(2026;4;1),Inserimento!$B$5:$B$1000,"&lt;="&amp;DATA(2026;5;1)-1)</f>
        <v/>
      </c>
      <c r="I8" s="37">
        <f>SE(B8=0;"";MEDIA.PIU.SE(Inserimento!$V$5:$V$1000,Inserimento!$B$5:$B$1000,"&gt;="&amp;DATA(2026;4;1),Inserimento!$B$5:$B$1000,"&lt;="&amp;DATA(2026;5;1)-1))</f>
        <v/>
      </c>
      <c r="J8" s="38" t="inlineStr"/>
      <c r="K8" s="38" t="inlineStr"/>
      <c r="L8" s="17" t="inlineStr"/>
      <c r="M8" s="38" t="inlineStr"/>
    </row>
    <row r="9" ht="20" customHeight="1">
      <c r="A9" s="33" t="inlineStr">
        <is>
          <t>Maggio 2026</t>
        </is>
      </c>
      <c r="B9" s="34">
        <f>CONTA.PIU.SE(Inserimento!$B$5:$B$1000,"&gt;="&amp;DATA(2026;5;1),Inserimento!$B$5:$B$1000,"&lt;="&amp;DATA(2026;6;1)-1)</f>
        <v/>
      </c>
      <c r="C9" s="34">
        <f>CONTA.PIU.SE(Inserimento!$B$5:$B$1000,"&gt;="&amp;DATA(2026;5;1),Inserimento!$B$5:$B$1000,"&lt;="&amp;DATA(2026;6;1)-1,Inserimento!$W$5:$W$1000,"Vincente")</f>
        <v/>
      </c>
      <c r="D9" s="34">
        <f>CONTA.PIU.SE(Inserimento!$B$5:$B$1000,"&gt;="&amp;DATA(2026;5;1),Inserimento!$B$5:$B$1000,"&lt;="&amp;DATA(2026;6;1)-1,Inserimento!$W$5:$W$1000,"Perdente")</f>
        <v/>
      </c>
      <c r="E9" s="35">
        <f>SE(B9=0;"";C9/B9)</f>
        <v/>
      </c>
      <c r="F9" s="36">
        <f>SOMMA.PIU.SE(Inserimento!$T$5:$T$1000,Inserimento!$B$5:$B$1000,"&gt;="&amp;DATA(2026;5;1),Inserimento!$B$5:$B$1000,"&lt;="&amp;DATA(2026;6;1)-1)</f>
        <v/>
      </c>
      <c r="G9" s="36">
        <f>SOMMA.PIU.SE(Inserimento!$S$5:$S$1000,Inserimento!$B$5:$B$1000,"&gt;="&amp;DATA(2026;5;1),Inserimento!$B$5:$B$1000,"&lt;="&amp;DATA(2026;6;1)-1)</f>
        <v/>
      </c>
      <c r="H9" s="36">
        <f>SOMMA.PIU.SE(Inserimento!$Q$5:$Q$1000,Inserimento!$B$5:$B$1000,"&gt;="&amp;DATA(2026;5;1),Inserimento!$B$5:$B$1000,"&lt;="&amp;DATA(2026;6;1)-1)</f>
        <v/>
      </c>
      <c r="I9" s="37">
        <f>SE(B9=0;"";MEDIA.PIU.SE(Inserimento!$V$5:$V$1000,Inserimento!$B$5:$B$1000,"&gt;="&amp;DATA(2026;5;1),Inserimento!$B$5:$B$1000,"&lt;="&amp;DATA(2026;6;1)-1))</f>
        <v/>
      </c>
      <c r="J9" s="38" t="inlineStr"/>
      <c r="K9" s="38" t="inlineStr"/>
      <c r="L9" s="17" t="inlineStr"/>
      <c r="M9" s="38" t="inlineStr"/>
    </row>
    <row r="10" ht="20" customHeight="1">
      <c r="A10" s="39" t="inlineStr">
        <is>
          <t>Giugno 2026</t>
        </is>
      </c>
      <c r="B10" s="34">
        <f>CONTA.PIU.SE(Inserimento!$B$5:$B$1000,"&gt;="&amp;DATA(2026;6;1),Inserimento!$B$5:$B$1000,"&lt;="&amp;DATA(2026;7;1)-1)</f>
        <v/>
      </c>
      <c r="C10" s="34">
        <f>CONTA.PIU.SE(Inserimento!$B$5:$B$1000,"&gt;="&amp;DATA(2026;6;1),Inserimento!$B$5:$B$1000,"&lt;="&amp;DATA(2026;7;1)-1,Inserimento!$W$5:$W$1000,"Vincente")</f>
        <v/>
      </c>
      <c r="D10" s="34">
        <f>CONTA.PIU.SE(Inserimento!$B$5:$B$1000,"&gt;="&amp;DATA(2026;6;1),Inserimento!$B$5:$B$1000,"&lt;="&amp;DATA(2026;7;1)-1,Inserimento!$W$5:$W$1000,"Perdente")</f>
        <v/>
      </c>
      <c r="E10" s="35">
        <f>SE(B10=0;"";C10/B10)</f>
        <v/>
      </c>
      <c r="F10" s="36">
        <f>SOMMA.PIU.SE(Inserimento!$T$5:$T$1000,Inserimento!$B$5:$B$1000,"&gt;="&amp;DATA(2026;6;1),Inserimento!$B$5:$B$1000,"&lt;="&amp;DATA(2026;7;1)-1)</f>
        <v/>
      </c>
      <c r="G10" s="36">
        <f>SOMMA.PIU.SE(Inserimento!$S$5:$S$1000,Inserimento!$B$5:$B$1000,"&gt;="&amp;DATA(2026;6;1),Inserimento!$B$5:$B$1000,"&lt;="&amp;DATA(2026;7;1)-1)</f>
        <v/>
      </c>
      <c r="H10" s="36">
        <f>SOMMA.PIU.SE(Inserimento!$Q$5:$Q$1000,Inserimento!$B$5:$B$1000,"&gt;="&amp;DATA(2026;6;1),Inserimento!$B$5:$B$1000,"&lt;="&amp;DATA(2026;7;1)-1)</f>
        <v/>
      </c>
      <c r="I10" s="37">
        <f>SE(B10=0;"";MEDIA.PIU.SE(Inserimento!$V$5:$V$1000,Inserimento!$B$5:$B$1000,"&gt;="&amp;DATA(2026;6;1),Inserimento!$B$5:$B$1000,"&lt;="&amp;DATA(2026;7;1)-1))</f>
        <v/>
      </c>
      <c r="J10" s="38" t="inlineStr"/>
      <c r="K10" s="38" t="inlineStr"/>
      <c r="L10" s="17" t="inlineStr"/>
      <c r="M10" s="38" t="inlineStr"/>
    </row>
    <row r="11" ht="20" customHeight="1">
      <c r="A11" s="33" t="inlineStr">
        <is>
          <t>Luglio 2026</t>
        </is>
      </c>
      <c r="B11" s="34">
        <f>CONTA.PIU.SE(Inserimento!$B$5:$B$1000,"&gt;="&amp;DATA(2026;7;1),Inserimento!$B$5:$B$1000,"&lt;="&amp;DATA(2026;8;1)-1)</f>
        <v/>
      </c>
      <c r="C11" s="34">
        <f>CONTA.PIU.SE(Inserimento!$B$5:$B$1000,"&gt;="&amp;DATA(2026;7;1),Inserimento!$B$5:$B$1000,"&lt;="&amp;DATA(2026;8;1)-1,Inserimento!$W$5:$W$1000,"Vincente")</f>
        <v/>
      </c>
      <c r="D11" s="34">
        <f>CONTA.PIU.SE(Inserimento!$B$5:$B$1000,"&gt;="&amp;DATA(2026;7;1),Inserimento!$B$5:$B$1000,"&lt;="&amp;DATA(2026;8;1)-1,Inserimento!$W$5:$W$1000,"Perdente")</f>
        <v/>
      </c>
      <c r="E11" s="35">
        <f>SE(B11=0;"";C11/B11)</f>
        <v/>
      </c>
      <c r="F11" s="36">
        <f>SOMMA.PIU.SE(Inserimento!$T$5:$T$1000,Inserimento!$B$5:$B$1000,"&gt;="&amp;DATA(2026;7;1),Inserimento!$B$5:$B$1000,"&lt;="&amp;DATA(2026;8;1)-1)</f>
        <v/>
      </c>
      <c r="G11" s="36">
        <f>SOMMA.PIU.SE(Inserimento!$S$5:$S$1000,Inserimento!$B$5:$B$1000,"&gt;="&amp;DATA(2026;7;1),Inserimento!$B$5:$B$1000,"&lt;="&amp;DATA(2026;8;1)-1)</f>
        <v/>
      </c>
      <c r="H11" s="36">
        <f>SOMMA.PIU.SE(Inserimento!$Q$5:$Q$1000,Inserimento!$B$5:$B$1000,"&gt;="&amp;DATA(2026;7;1),Inserimento!$B$5:$B$1000,"&lt;="&amp;DATA(2026;8;1)-1)</f>
        <v/>
      </c>
      <c r="I11" s="37">
        <f>SE(B11=0;"";MEDIA.PIU.SE(Inserimento!$V$5:$V$1000,Inserimento!$B$5:$B$1000,"&gt;="&amp;DATA(2026;7;1),Inserimento!$B$5:$B$1000,"&lt;="&amp;DATA(2026;8;1)-1))</f>
        <v/>
      </c>
      <c r="J11" s="38" t="inlineStr"/>
      <c r="K11" s="38" t="inlineStr"/>
      <c r="L11" s="17" t="inlineStr"/>
      <c r="M11" s="38" t="inlineStr"/>
    </row>
    <row r="12" ht="20" customHeight="1">
      <c r="A12" s="39" t="inlineStr">
        <is>
          <t>Agosto 2026</t>
        </is>
      </c>
      <c r="B12" s="34">
        <f>CONTA.PIU.SE(Inserimento!$B$5:$B$1000,"&gt;="&amp;DATA(2026;8;1),Inserimento!$B$5:$B$1000,"&lt;="&amp;DATA(2026;9;1)-1)</f>
        <v/>
      </c>
      <c r="C12" s="34">
        <f>CONTA.PIU.SE(Inserimento!$B$5:$B$1000,"&gt;="&amp;DATA(2026;8;1),Inserimento!$B$5:$B$1000,"&lt;="&amp;DATA(2026;9;1)-1,Inserimento!$W$5:$W$1000,"Vincente")</f>
        <v/>
      </c>
      <c r="D12" s="34">
        <f>CONTA.PIU.SE(Inserimento!$B$5:$B$1000,"&gt;="&amp;DATA(2026;8;1),Inserimento!$B$5:$B$1000,"&lt;="&amp;DATA(2026;9;1)-1,Inserimento!$W$5:$W$1000,"Perdente")</f>
        <v/>
      </c>
      <c r="E12" s="35">
        <f>SE(B12=0;"";C12/B12)</f>
        <v/>
      </c>
      <c r="F12" s="36">
        <f>SOMMA.PIU.SE(Inserimento!$T$5:$T$1000,Inserimento!$B$5:$B$1000,"&gt;="&amp;DATA(2026;8;1),Inserimento!$B$5:$B$1000,"&lt;="&amp;DATA(2026;9;1)-1)</f>
        <v/>
      </c>
      <c r="G12" s="36">
        <f>SOMMA.PIU.SE(Inserimento!$S$5:$S$1000,Inserimento!$B$5:$B$1000,"&gt;="&amp;DATA(2026;8;1),Inserimento!$B$5:$B$1000,"&lt;="&amp;DATA(2026;9;1)-1)</f>
        <v/>
      </c>
      <c r="H12" s="36">
        <f>SOMMA.PIU.SE(Inserimento!$Q$5:$Q$1000,Inserimento!$B$5:$B$1000,"&gt;="&amp;DATA(2026;8;1),Inserimento!$B$5:$B$1000,"&lt;="&amp;DATA(2026;9;1)-1)</f>
        <v/>
      </c>
      <c r="I12" s="37">
        <f>SE(B12=0;"";MEDIA.PIU.SE(Inserimento!$V$5:$V$1000,Inserimento!$B$5:$B$1000,"&gt;="&amp;DATA(2026;8;1),Inserimento!$B$5:$B$1000,"&lt;="&amp;DATA(2026;9;1)-1))</f>
        <v/>
      </c>
      <c r="J12" s="38" t="inlineStr"/>
      <c r="K12" s="38" t="inlineStr"/>
      <c r="L12" s="17" t="inlineStr"/>
      <c r="M12" s="38" t="inlineStr"/>
    </row>
    <row r="13" ht="20" customHeight="1">
      <c r="A13" s="33" t="inlineStr">
        <is>
          <t>Settembre 2026</t>
        </is>
      </c>
      <c r="B13" s="34">
        <f>CONTA.PIU.SE(Inserimento!$B$5:$B$1000,"&gt;="&amp;DATA(2026;9;1),Inserimento!$B$5:$B$1000,"&lt;="&amp;DATA(2026;10;1)-1)</f>
        <v/>
      </c>
      <c r="C13" s="34">
        <f>CONTA.PIU.SE(Inserimento!$B$5:$B$1000,"&gt;="&amp;DATA(2026;9;1),Inserimento!$B$5:$B$1000,"&lt;="&amp;DATA(2026;10;1)-1,Inserimento!$W$5:$W$1000,"Vincente")</f>
        <v/>
      </c>
      <c r="D13" s="34">
        <f>CONTA.PIU.SE(Inserimento!$B$5:$B$1000,"&gt;="&amp;DATA(2026;9;1),Inserimento!$B$5:$B$1000,"&lt;="&amp;DATA(2026;10;1)-1,Inserimento!$W$5:$W$1000,"Perdente")</f>
        <v/>
      </c>
      <c r="E13" s="35">
        <f>SE(B13=0;"";C13/B13)</f>
        <v/>
      </c>
      <c r="F13" s="36">
        <f>SOMMA.PIU.SE(Inserimento!$T$5:$T$1000,Inserimento!$B$5:$B$1000,"&gt;="&amp;DATA(2026;9;1),Inserimento!$B$5:$B$1000,"&lt;="&amp;DATA(2026;10;1)-1)</f>
        <v/>
      </c>
      <c r="G13" s="36">
        <f>SOMMA.PIU.SE(Inserimento!$S$5:$S$1000,Inserimento!$B$5:$B$1000,"&gt;="&amp;DATA(2026;9;1),Inserimento!$B$5:$B$1000,"&lt;="&amp;DATA(2026;10;1)-1)</f>
        <v/>
      </c>
      <c r="H13" s="36">
        <f>SOMMA.PIU.SE(Inserimento!$Q$5:$Q$1000,Inserimento!$B$5:$B$1000,"&gt;="&amp;DATA(2026;9;1),Inserimento!$B$5:$B$1000,"&lt;="&amp;DATA(2026;10;1)-1)</f>
        <v/>
      </c>
      <c r="I13" s="37">
        <f>SE(B13=0;"";MEDIA.PIU.SE(Inserimento!$V$5:$V$1000,Inserimento!$B$5:$B$1000,"&gt;="&amp;DATA(2026;9;1),Inserimento!$B$5:$B$1000,"&lt;="&amp;DATA(2026;10;1)-1))</f>
        <v/>
      </c>
      <c r="J13" s="38" t="inlineStr"/>
      <c r="K13" s="38" t="inlineStr"/>
      <c r="L13" s="17" t="inlineStr"/>
      <c r="M13" s="38" t="inlineStr"/>
    </row>
    <row r="14" ht="20" customHeight="1">
      <c r="A14" s="39" t="inlineStr">
        <is>
          <t>Ottobre 2026</t>
        </is>
      </c>
      <c r="B14" s="34">
        <f>CONTA.PIU.SE(Inserimento!$B$5:$B$1000,"&gt;="&amp;DATA(2026;10;1),Inserimento!$B$5:$B$1000,"&lt;="&amp;DATA(2026;11;1)-1)</f>
        <v/>
      </c>
      <c r="C14" s="34">
        <f>CONTA.PIU.SE(Inserimento!$B$5:$B$1000,"&gt;="&amp;DATA(2026;10;1),Inserimento!$B$5:$B$1000,"&lt;="&amp;DATA(2026;11;1)-1,Inserimento!$W$5:$W$1000,"Vincente")</f>
        <v/>
      </c>
      <c r="D14" s="34">
        <f>CONTA.PIU.SE(Inserimento!$B$5:$B$1000,"&gt;="&amp;DATA(2026;10;1),Inserimento!$B$5:$B$1000,"&lt;="&amp;DATA(2026;11;1)-1,Inserimento!$W$5:$W$1000,"Perdente")</f>
        <v/>
      </c>
      <c r="E14" s="35">
        <f>SE(B14=0;"";C14/B14)</f>
        <v/>
      </c>
      <c r="F14" s="36">
        <f>SOMMA.PIU.SE(Inserimento!$T$5:$T$1000,Inserimento!$B$5:$B$1000,"&gt;="&amp;DATA(2026;10;1),Inserimento!$B$5:$B$1000,"&lt;="&amp;DATA(2026;11;1)-1)</f>
        <v/>
      </c>
      <c r="G14" s="36">
        <f>SOMMA.PIU.SE(Inserimento!$S$5:$S$1000,Inserimento!$B$5:$B$1000,"&gt;="&amp;DATA(2026;10;1),Inserimento!$B$5:$B$1000,"&lt;="&amp;DATA(2026;11;1)-1)</f>
        <v/>
      </c>
      <c r="H14" s="36">
        <f>SOMMA.PIU.SE(Inserimento!$Q$5:$Q$1000,Inserimento!$B$5:$B$1000,"&gt;="&amp;DATA(2026;10;1),Inserimento!$B$5:$B$1000,"&lt;="&amp;DATA(2026;11;1)-1)</f>
        <v/>
      </c>
      <c r="I14" s="37">
        <f>SE(B14=0;"";MEDIA.PIU.SE(Inserimento!$V$5:$V$1000,Inserimento!$B$5:$B$1000,"&gt;="&amp;DATA(2026;10;1),Inserimento!$B$5:$B$1000,"&lt;="&amp;DATA(2026;11;1)-1))</f>
        <v/>
      </c>
      <c r="J14" s="38" t="inlineStr"/>
      <c r="K14" s="38" t="inlineStr"/>
      <c r="L14" s="17" t="inlineStr"/>
      <c r="M14" s="38" t="inlineStr"/>
    </row>
    <row r="15" ht="20" customHeight="1">
      <c r="A15" s="33" t="inlineStr">
        <is>
          <t>Novembre 2026</t>
        </is>
      </c>
      <c r="B15" s="34">
        <f>CONTA.PIU.SE(Inserimento!$B$5:$B$1000,"&gt;="&amp;DATA(2026;11;1),Inserimento!$B$5:$B$1000,"&lt;="&amp;DATA(2026;12;1)-1)</f>
        <v/>
      </c>
      <c r="C15" s="34">
        <f>CONTA.PIU.SE(Inserimento!$B$5:$B$1000,"&gt;="&amp;DATA(2026;11;1),Inserimento!$B$5:$B$1000,"&lt;="&amp;DATA(2026;12;1)-1,Inserimento!$W$5:$W$1000,"Vincente")</f>
        <v/>
      </c>
      <c r="D15" s="34">
        <f>CONTA.PIU.SE(Inserimento!$B$5:$B$1000,"&gt;="&amp;DATA(2026;11;1),Inserimento!$B$5:$B$1000,"&lt;="&amp;DATA(2026;12;1)-1,Inserimento!$W$5:$W$1000,"Perdente")</f>
        <v/>
      </c>
      <c r="E15" s="35">
        <f>SE(B15=0;"";C15/B15)</f>
        <v/>
      </c>
      <c r="F15" s="36">
        <f>SOMMA.PIU.SE(Inserimento!$T$5:$T$1000,Inserimento!$B$5:$B$1000,"&gt;="&amp;DATA(2026;11;1),Inserimento!$B$5:$B$1000,"&lt;="&amp;DATA(2026;12;1)-1)</f>
        <v/>
      </c>
      <c r="G15" s="36">
        <f>SOMMA.PIU.SE(Inserimento!$S$5:$S$1000,Inserimento!$B$5:$B$1000,"&gt;="&amp;DATA(2026;11;1),Inserimento!$B$5:$B$1000,"&lt;="&amp;DATA(2026;12;1)-1)</f>
        <v/>
      </c>
      <c r="H15" s="36">
        <f>SOMMA.PIU.SE(Inserimento!$Q$5:$Q$1000,Inserimento!$B$5:$B$1000,"&gt;="&amp;DATA(2026;11;1),Inserimento!$B$5:$B$1000,"&lt;="&amp;DATA(2026;12;1)-1)</f>
        <v/>
      </c>
      <c r="I15" s="37">
        <f>SE(B15=0;"";MEDIA.PIU.SE(Inserimento!$V$5:$V$1000,Inserimento!$B$5:$B$1000,"&gt;="&amp;DATA(2026;11;1),Inserimento!$B$5:$B$1000,"&lt;="&amp;DATA(2026;12;1)-1))</f>
        <v/>
      </c>
      <c r="J15" s="38" t="inlineStr"/>
      <c r="K15" s="38" t="inlineStr"/>
      <c r="L15" s="17" t="inlineStr"/>
      <c r="M15" s="38" t="inlineStr"/>
    </row>
    <row r="16" ht="20" customHeight="1">
      <c r="A16" s="39" t="inlineStr">
        <is>
          <t>Dicembre 2026</t>
        </is>
      </c>
      <c r="B16" s="34">
        <f>CONTA.PIU.SE(Inserimento!$B$5:$B$1000,"&gt;="&amp;DATA(2026;12;1),Inserimento!$B$5:$B$1000,"&lt;="&amp;DATA(2027;1;1)-1)</f>
        <v/>
      </c>
      <c r="C16" s="34">
        <f>CONTA.PIU.SE(Inserimento!$B$5:$B$1000,"&gt;="&amp;DATA(2026;12;1),Inserimento!$B$5:$B$1000,"&lt;="&amp;DATA(2027;1;1)-1,Inserimento!$W$5:$W$1000,"Vincente")</f>
        <v/>
      </c>
      <c r="D16" s="34">
        <f>CONTA.PIU.SE(Inserimento!$B$5:$B$1000,"&gt;="&amp;DATA(2026;12;1),Inserimento!$B$5:$B$1000,"&lt;="&amp;DATA(2027;1;1)-1,Inserimento!$W$5:$W$1000,"Perdente")</f>
        <v/>
      </c>
      <c r="E16" s="35">
        <f>SE(B16=0;"";C16/B16)</f>
        <v/>
      </c>
      <c r="F16" s="36">
        <f>SOMMA.PIU.SE(Inserimento!$T$5:$T$1000,Inserimento!$B$5:$B$1000,"&gt;="&amp;DATA(2026;12;1),Inserimento!$B$5:$B$1000,"&lt;="&amp;DATA(2027;1;1)-1)</f>
        <v/>
      </c>
      <c r="G16" s="36">
        <f>SOMMA.PIU.SE(Inserimento!$S$5:$S$1000,Inserimento!$B$5:$B$1000,"&gt;="&amp;DATA(2026;12;1),Inserimento!$B$5:$B$1000,"&lt;="&amp;DATA(2027;1;1)-1)</f>
        <v/>
      </c>
      <c r="H16" s="36">
        <f>SOMMA.PIU.SE(Inserimento!$Q$5:$Q$1000,Inserimento!$B$5:$B$1000,"&gt;="&amp;DATA(2026;12;1),Inserimento!$B$5:$B$1000,"&lt;="&amp;DATA(2027;1;1)-1)</f>
        <v/>
      </c>
      <c r="I16" s="37">
        <f>SE(B16=0;"";MEDIA.PIU.SE(Inserimento!$V$5:$V$1000,Inserimento!$B$5:$B$1000,"&gt;="&amp;DATA(2026;12;1),Inserimento!$B$5:$B$1000,"&lt;="&amp;DATA(2027;1;1)-1))</f>
        <v/>
      </c>
      <c r="J16" s="38" t="inlineStr"/>
      <c r="K16" s="38" t="inlineStr"/>
      <c r="L16" s="17" t="inlineStr"/>
      <c r="M16" s="38" t="inlineStr"/>
    </row>
    <row r="17" ht="22" customHeight="1">
      <c r="A17" s="8" t="inlineStr">
        <is>
          <t>TOTALE ANNUALE</t>
        </is>
      </c>
      <c r="B17" s="40">
        <f>SOMMA(B5:B16)</f>
        <v/>
      </c>
      <c r="C17" s="40">
        <f>SOMMA(C5:C16)</f>
        <v/>
      </c>
      <c r="D17" s="40">
        <f>SOMMA(D5:D16)</f>
        <v/>
      </c>
      <c r="E17" s="41">
        <f>SE(B17=0;"";C17/B17)</f>
        <v/>
      </c>
      <c r="F17" s="42">
        <f>SOMMA(F5:F16)</f>
        <v/>
      </c>
      <c r="G17" s="42">
        <f>SOMMA(G5:G16)</f>
        <v/>
      </c>
      <c r="H17" s="42">
        <f>SOMMA(H5:H16)</f>
        <v/>
      </c>
      <c r="I17" s="43">
        <f>SE(CONTA.NUMERI(I5:I16)=0;"";MEDIA(I5:I16))</f>
        <v/>
      </c>
      <c r="J17" s="8" t="inlineStr"/>
      <c r="K17" s="8" t="inlineStr"/>
      <c r="L17" s="8" t="inlineStr"/>
      <c r="M17" s="8" t="inlineStr"/>
    </row>
  </sheetData>
  <mergeCells count="3">
    <mergeCell ref="A1:M1"/>
    <mergeCell ref="A2:M2"/>
    <mergeCell ref="A3:M3"/>
  </mergeCells>
  <conditionalFormatting sqref="F5:F16">
    <cfRule type="expression" priority="1" dxfId="0">
      <formula>F5&gt;0</formula>
    </cfRule>
    <cfRule type="expression" priority="2" dxfId="1">
      <formula>F5&lt;0</formula>
    </cfRule>
  </conditionalFormatting>
  <conditionalFormatting sqref="E5:E16">
    <cfRule type="expression" priority="3" dxfId="0">
      <formula>E5&gt;=0.6</formula>
    </cfRule>
    <cfRule type="expression" priority="4" dxfId="2">
      <formula>AND(E5&lt;0.6,E5&gt;0)</formula>
    </cfRule>
  </conditionalFormatting>
  <dataValidations count="1">
    <dataValidation sqref="M5:M16" showErrorMessage="1" showInputMessage="1" allowBlank="1" type="list">
      <formula1>"Sì,No,Parziale"</formula1>
    </dataValidation>
  </dataValidation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2026-05-24T10:45:15Z</dcterms:created>
  <dcterms:modified xmlns:dcterms="http://purl.org/dc/terms/" xmlns:xsi="http://www.w3.org/2001/XMLSchema-instance" xsi:type="dcterms:W3CDTF">2026-05-24T10:45:15Z</dcterms:modified>
</cp:coreProperties>
</file>