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isi Break-Even" sheetId="1" state="visible" r:id="rId1"/>
    <sheet xmlns:r="http://schemas.openxmlformats.org/officeDocument/2006/relationships" name="Tabella Volumi" sheetId="2" state="visible" r:id="rId2"/>
    <sheet xmlns:r="http://schemas.openxmlformats.org/officeDocument/2006/relationships" name="Simulazione Scenar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'Analisi Break-Even'!1:3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color rgb="0064748B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F766E"/>
      <sz val="10"/>
    </font>
    <font>
      <name val="Calibri"/>
      <i val="1"/>
      <color rgb="0064748B"/>
      <sz val="9"/>
    </font>
    <font>
      <name val="Calibri"/>
      <b val="1"/>
      <color rgb="000F766E"/>
      <sz val="11"/>
    </font>
    <font>
      <name val="Calibri"/>
      <color rgb="00374151"/>
      <sz val="9"/>
    </font>
    <font>
      <name val="Calibri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bottom style="thin">
        <color rgb="00CBD5E1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right" vertical="center"/>
    </xf>
    <xf numFmtId="0" fontId="3" fillId="3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left" vertical="center" wrapText="1"/>
    </xf>
    <xf numFmtId="164" fontId="8" fillId="2" borderId="1" applyAlignment="1" pivotButton="0" quotePrefix="0" xfId="0">
      <alignment horizontal="center" vertical="center" wrapText="1"/>
    </xf>
    <xf numFmtId="164" fontId="9" fillId="2" borderId="1" applyAlignment="1" pivotButton="0" quotePrefix="0" xfId="0">
      <alignment horizontal="right" vertical="center"/>
    </xf>
    <xf numFmtId="164" fontId="6" fillId="2" borderId="1" applyAlignment="1" pivotButton="0" quotePrefix="0" xfId="0">
      <alignment horizontal="center" vertical="center" wrapText="1"/>
    </xf>
    <xf numFmtId="164" fontId="10" fillId="2" borderId="1" applyAlignment="1" pivotButton="0" quotePrefix="0" xfId="0">
      <alignment horizontal="left" vertical="center" wrapText="1"/>
    </xf>
    <xf numFmtId="10" fontId="5" fillId="6" borderId="1" applyAlignment="1" pivotButton="0" quotePrefix="0" xfId="0">
      <alignment horizontal="left" vertical="center" wrapText="1"/>
    </xf>
    <xf numFmtId="10" fontId="8" fillId="6" borderId="1" applyAlignment="1" pivotButton="0" quotePrefix="0" xfId="0">
      <alignment horizontal="center" vertical="center" wrapText="1"/>
    </xf>
    <xf numFmtId="10" fontId="9" fillId="6" borderId="1" applyAlignment="1" pivotButton="0" quotePrefix="0" xfId="0">
      <alignment horizontal="right" vertical="center"/>
    </xf>
    <xf numFmtId="10" fontId="6" fillId="6" borderId="1" applyAlignment="1" pivotButton="0" quotePrefix="0" xfId="0">
      <alignment horizontal="center" vertical="center" wrapText="1"/>
    </xf>
    <xf numFmtId="10" fontId="10" fillId="6" borderId="1" applyAlignment="1" pivotButton="0" quotePrefix="0" xfId="0">
      <alignment horizontal="left" vertical="center" wrapText="1"/>
    </xf>
    <xf numFmtId="4" fontId="5" fillId="2" borderId="1" applyAlignment="1" pivotButton="0" quotePrefix="0" xfId="0">
      <alignment horizontal="left" vertical="center" wrapText="1"/>
    </xf>
    <xf numFmtId="4" fontId="8" fillId="2" borderId="1" applyAlignment="1" pivotButton="0" quotePrefix="0" xfId="0">
      <alignment horizontal="center" vertical="center" wrapText="1"/>
    </xf>
    <xf numFmtId="4" fontId="9" fillId="2" borderId="1" applyAlignment="1" pivotButton="0" quotePrefix="0" xfId="0">
      <alignment horizontal="right" vertical="center"/>
    </xf>
    <xf numFmtId="4" fontId="6" fillId="2" borderId="1" applyAlignment="1" pivotButton="0" quotePrefix="0" xfId="0">
      <alignment horizontal="center" vertical="center" wrapText="1"/>
    </xf>
    <xf numFmtId="4" fontId="10" fillId="2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left" vertical="center" wrapText="1"/>
    </xf>
    <xf numFmtId="164" fontId="8" fillId="6" borderId="1" applyAlignment="1" pivotButton="0" quotePrefix="0" xfId="0">
      <alignment horizontal="center" vertical="center" wrapText="1"/>
    </xf>
    <xf numFmtId="164" fontId="9" fillId="6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center" vertical="center" wrapText="1"/>
    </xf>
    <xf numFmtId="164" fontId="10" fillId="6" borderId="1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5" fillId="6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6" fillId="6" borderId="1" applyAlignment="1" pivotButton="0" quotePrefix="0" xfId="0">
      <alignment horizontal="center" vertical="center" wrapText="1"/>
    </xf>
    <xf numFmtId="3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right" vertical="center"/>
    </xf>
    <xf numFmtId="3" fontId="0" fillId="6" borderId="1" applyAlignment="1" pivotButton="0" quotePrefix="0" xfId="0">
      <alignment horizontal="center" vertical="center" wrapText="1"/>
    </xf>
    <xf numFmtId="164" fontId="0" fillId="6" borderId="1" applyAlignment="1" pivotButton="0" quotePrefix="0" xfId="0">
      <alignment horizontal="right" vertical="center"/>
    </xf>
    <xf numFmtId="4" fontId="0" fillId="2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4" fontId="0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right" vertical="center"/>
    </xf>
    <xf numFmtId="4" fontId="5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right" vertical="center"/>
    </xf>
    <xf numFmtId="0" fontId="1" fillId="0" borderId="0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left" vertical="center" wrapText="1"/>
    </xf>
    <xf numFmtId="0" fontId="11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Analisi Break-Even: Ricavi vs Costi Totali</a:t>
            </a:r>
          </a:p>
        </rich>
      </tx>
    </title>
    <plotArea>
      <lineChart>
        <grouping val="standard"/>
        <ser>
          <idx val="0"/>
          <order val="0"/>
          <tx>
            <strRef>
              <f>'Tabella Volumi'!C4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'Tabella Volumi'!$B$5:$B$19</f>
            </numRef>
          </cat>
          <val>
            <numRef>
              <f>'Tabella Volumi'!$C$5:$C$19</f>
            </numRef>
          </val>
        </ser>
        <ser>
          <idx val="1"/>
          <order val="1"/>
          <tx>
            <strRef>
              <f>'Tabella Volumi'!F4</f>
            </strRef>
          </tx>
          <spPr>
            <a:ln xmlns:a="http://schemas.openxmlformats.org/drawingml/2006/main" w="25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'Tabella Volumi'!$B$5:$B$19</f>
            </numRef>
          </cat>
          <val>
            <numRef>
              <f>'Tabella Volumi'!$F$5:$F$19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(unità)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Utile/Perdita per Volume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'Tabella Volumi'!G4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'Tabella Volumi'!$B$5:$B$19</f>
            </numRef>
          </cat>
          <val>
            <numRef>
              <f>'Tabella Volumi'!$G$5:$G$19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(unità)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Utile/Perdita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37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3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" customWidth="1" min="8" max="8"/>
  </cols>
  <sheetData>
    <row r="1" ht="8" customHeight="1"/>
    <row r="2" ht="36" customHeight="1">
      <c r="B2" s="1" t="inlineStr">
        <is>
          <t>ANALISI BREAK-EVEN POINT</t>
        </is>
      </c>
      <c r="F2" s="2" t="n"/>
    </row>
    <row r="3" ht="8" customHeight="1"/>
    <row r="4" ht="20" customHeight="1">
      <c r="B4" s="3" t="inlineStr">
        <is>
          <t>PARAMETRI DI INPUT</t>
        </is>
      </c>
    </row>
    <row r="5" ht="16" customHeight="1">
      <c r="B5" s="4" t="inlineStr">
        <is>
          <t>Parametro</t>
        </is>
      </c>
      <c r="C5" s="4" t="inlineStr">
        <is>
          <t>Voce di Costo/Ricavo</t>
        </is>
      </c>
      <c r="D5" s="4" t="inlineStr">
        <is>
          <t>Valore (€)</t>
        </is>
      </c>
      <c r="E5" s="4" t="inlineStr">
        <is>
          <t>Unità / %</t>
        </is>
      </c>
      <c r="F5" s="4" t="inlineStr">
        <is>
          <t>Note</t>
        </is>
      </c>
      <c r="G5" s="4" t="inlineStr">
        <is>
          <t>Riferimento</t>
        </is>
      </c>
    </row>
    <row r="6" ht="20" customHeight="1">
      <c r="B6" s="5" t="inlineStr">
        <is>
          <t>Prezzo di Vendita Unitario</t>
        </is>
      </c>
      <c r="C6" s="6" t="n">
        <v>50</v>
      </c>
      <c r="D6" s="7" t="inlineStr">
        <is>
          <t>€/unità</t>
        </is>
      </c>
      <c r="E6" s="8" t="inlineStr">
        <is>
          <t>Prezzo netto IVA</t>
        </is>
      </c>
      <c r="F6" s="9" t="inlineStr">
        <is>
          <t>P</t>
        </is>
      </c>
    </row>
    <row r="7" ht="20" customHeight="1">
      <c r="B7" s="5" t="inlineStr">
        <is>
          <t>Costo Variabile Unitario</t>
        </is>
      </c>
      <c r="C7" s="6" t="n">
        <v>30</v>
      </c>
      <c r="D7" s="7" t="inlineStr">
        <is>
          <t>€/unità</t>
        </is>
      </c>
      <c r="E7" s="8" t="inlineStr">
        <is>
          <t>Costo diretto per unità</t>
        </is>
      </c>
      <c r="F7" s="9" t="inlineStr">
        <is>
          <t>CV</t>
        </is>
      </c>
    </row>
    <row r="8" ht="20" customHeight="1">
      <c r="B8" s="5" t="inlineStr">
        <is>
          <t>Costi Fissi Totali (Mensili)</t>
        </is>
      </c>
      <c r="C8" s="6" t="n">
        <v>10000</v>
      </c>
      <c r="D8" s="7" t="inlineStr">
        <is>
          <t>€/mese</t>
        </is>
      </c>
      <c r="E8" s="8" t="inlineStr">
        <is>
          <t>Affitto, stipendi fissi, ammortamenti</t>
        </is>
      </c>
      <c r="F8" s="9" t="inlineStr">
        <is>
          <t>CF</t>
        </is>
      </c>
    </row>
    <row r="9" ht="20" customHeight="1">
      <c r="B9" s="5" t="inlineStr">
        <is>
          <t>Capacità Produttiva Massima</t>
        </is>
      </c>
      <c r="C9" s="6" t="n">
        <v>2000</v>
      </c>
      <c r="D9" s="7" t="inlineStr">
        <is>
          <t>unità/mese</t>
        </is>
      </c>
      <c r="E9" s="8" t="inlineStr">
        <is>
          <t>Massimo producibile</t>
        </is>
      </c>
      <c r="F9" s="9" t="inlineStr">
        <is>
          <t>MAX</t>
        </is>
      </c>
    </row>
    <row r="10" ht="20" customHeight="1">
      <c r="B10" s="5" t="inlineStr">
        <is>
          <t>Produzione Attuale</t>
        </is>
      </c>
      <c r="C10" s="6" t="n">
        <v>800</v>
      </c>
      <c r="D10" s="7" t="inlineStr">
        <is>
          <t>unità/mese</t>
        </is>
      </c>
      <c r="E10" s="8" t="inlineStr">
        <is>
          <t>Volume corrente</t>
        </is>
      </c>
      <c r="F10" s="9" t="inlineStr">
        <is>
          <t>QA</t>
        </is>
      </c>
    </row>
    <row r="11" ht="18" customHeight="1"/>
    <row r="12" ht="24" customHeight="1">
      <c r="B12" s="3" t="inlineStr">
        <is>
          <t>RISULTATI BREAK-EVEN</t>
        </is>
      </c>
    </row>
    <row r="13" ht="16" customHeight="1">
      <c r="B13" s="4" t="inlineStr">
        <is>
          <t>Indicatore</t>
        </is>
      </c>
      <c r="C13" s="4" t="inlineStr">
        <is>
          <t>Indicatore</t>
        </is>
      </c>
      <c r="D13" s="4" t="inlineStr">
        <is>
          <t>Formula</t>
        </is>
      </c>
      <c r="E13" s="4" t="inlineStr">
        <is>
          <t>Valore</t>
        </is>
      </c>
      <c r="F13" s="4" t="inlineStr">
        <is>
          <t>Unità</t>
        </is>
      </c>
      <c r="G13" s="4" t="inlineStr">
        <is>
          <t>Interpretazione</t>
        </is>
      </c>
    </row>
    <row r="14" ht="22" customHeight="1">
      <c r="B14" s="10" t="inlineStr">
        <is>
          <t>Margine di Contribuzione Unitario</t>
        </is>
      </c>
      <c r="C14" s="11" t="inlineStr">
        <is>
          <t>P - CV</t>
        </is>
      </c>
      <c r="D14" s="12">
        <f>C6-C7</f>
        <v/>
      </c>
      <c r="E14" s="13" t="inlineStr">
        <is>
          <t>€/unità</t>
        </is>
      </c>
      <c r="F14" s="14" t="inlineStr">
        <is>
          <t>Contributo di ogni unità alla copertura dei costi fissi</t>
        </is>
      </c>
    </row>
    <row r="15" ht="22" customHeight="1">
      <c r="B15" s="15" t="inlineStr">
        <is>
          <t>Indice di Margine di Contribuzione</t>
        </is>
      </c>
      <c r="C15" s="16" t="inlineStr">
        <is>
          <t>MDC/P</t>
        </is>
      </c>
      <c r="D15" s="17">
        <f>C14/C6</f>
        <v/>
      </c>
      <c r="E15" s="18" t="inlineStr">
        <is>
          <t>%</t>
        </is>
      </c>
      <c r="F15" s="19" t="inlineStr">
        <is>
          <t>Quota del prezzo che copre i costi fissi</t>
        </is>
      </c>
    </row>
    <row r="16" ht="22" customHeight="1">
      <c r="B16" s="20" t="inlineStr">
        <is>
          <t>Break-Even Point (Quantità)</t>
        </is>
      </c>
      <c r="C16" s="21" t="inlineStr">
        <is>
          <t>CF / MDC</t>
        </is>
      </c>
      <c r="D16" s="22">
        <f>C8/C14</f>
        <v/>
      </c>
      <c r="E16" s="23" t="inlineStr">
        <is>
          <t>unità/mese</t>
        </is>
      </c>
      <c r="F16" s="24" t="inlineStr">
        <is>
          <t>Unità minime da vendere per non perdere</t>
        </is>
      </c>
    </row>
    <row r="17" ht="22" customHeight="1">
      <c r="B17" s="25" t="inlineStr">
        <is>
          <t>Break-Even Point (Fatturato)</t>
        </is>
      </c>
      <c r="C17" s="26" t="inlineStr">
        <is>
          <t>BEP_Q × P</t>
        </is>
      </c>
      <c r="D17" s="27">
        <f>C16*C6</f>
        <v/>
      </c>
      <c r="E17" s="28" t="inlineStr">
        <is>
          <t>€/mese</t>
        </is>
      </c>
      <c r="F17" s="29" t="inlineStr">
        <is>
          <t>Fatturato minimo per coprire tutti i costi</t>
        </is>
      </c>
    </row>
    <row r="18" ht="22" customHeight="1">
      <c r="B18" s="20" t="inlineStr">
        <is>
          <t>Margine di Sicurezza (Unità)</t>
        </is>
      </c>
      <c r="C18" s="21" t="inlineStr">
        <is>
          <t>QA - BEP_Q</t>
        </is>
      </c>
      <c r="D18" s="22">
        <f>C10-C16</f>
        <v/>
      </c>
      <c r="E18" s="23" t="inlineStr">
        <is>
          <t>unità/mese</t>
        </is>
      </c>
      <c r="F18" s="24" t="inlineStr">
        <is>
          <t>Distanza dalla soglia di pareggio</t>
        </is>
      </c>
    </row>
    <row r="19" ht="22" customHeight="1">
      <c r="B19" s="15" t="inlineStr">
        <is>
          <t>Margine di Sicurezza (%)</t>
        </is>
      </c>
      <c r="C19" s="16" t="inlineStr">
        <is>
          <t>MS/QA</t>
        </is>
      </c>
      <c r="D19" s="17">
        <f>IF(C10=0,0,C18/C10)</f>
        <v/>
      </c>
      <c r="E19" s="18" t="inlineStr">
        <is>
          <t>%</t>
        </is>
      </c>
      <c r="F19" s="19" t="inlineStr">
        <is>
          <t>% di riduzione vendite tollerabile</t>
        </is>
      </c>
    </row>
    <row r="20" ht="22" customHeight="1">
      <c r="B20" s="10" t="inlineStr">
        <is>
          <t>Fatturato Attuale</t>
        </is>
      </c>
      <c r="C20" s="11" t="inlineStr">
        <is>
          <t>QA × P</t>
        </is>
      </c>
      <c r="D20" s="12">
        <f>C10*C6</f>
        <v/>
      </c>
      <c r="E20" s="13" t="inlineStr">
        <is>
          <t>€/mese</t>
        </is>
      </c>
      <c r="F20" s="14" t="inlineStr">
        <is>
          <t>Ricavi al volume corrente</t>
        </is>
      </c>
    </row>
    <row r="21" ht="22" customHeight="1">
      <c r="B21" s="25" t="inlineStr">
        <is>
          <t>Costi Totali Attuali</t>
        </is>
      </c>
      <c r="C21" s="26" t="inlineStr">
        <is>
          <t>CF + CV×QA</t>
        </is>
      </c>
      <c r="D21" s="27">
        <f>C8+C7*C10</f>
        <v/>
      </c>
      <c r="E21" s="28" t="inlineStr">
        <is>
          <t>€/mese</t>
        </is>
      </c>
      <c r="F21" s="29" t="inlineStr">
        <is>
          <t>Totale costi alla produzione attuale</t>
        </is>
      </c>
    </row>
    <row r="22" ht="22" customHeight="1">
      <c r="B22" s="10" t="inlineStr">
        <is>
          <t>Utile / Perdita Attuale</t>
        </is>
      </c>
      <c r="C22" s="11" t="inlineStr">
        <is>
          <t>FA - CTA</t>
        </is>
      </c>
      <c r="D22" s="12">
        <f>C21-C22</f>
        <v/>
      </c>
      <c r="E22" s="13" t="inlineStr">
        <is>
          <t>€/mese</t>
        </is>
      </c>
      <c r="F22" s="14" t="inlineStr">
        <is>
          <t>Risultato economico corrente</t>
        </is>
      </c>
    </row>
    <row r="23" ht="22" customHeight="1">
      <c r="B23" s="25" t="inlineStr">
        <is>
          <t>Grado di Leva Operativa</t>
        </is>
      </c>
      <c r="C23" s="26" t="inlineStr">
        <is>
          <t>MDC_tot / EBIT</t>
        </is>
      </c>
      <c r="D23" s="27">
        <f>IF(C23=0,"N/D",(C14*C10)/C23)</f>
        <v/>
      </c>
      <c r="E23" s="28" t="inlineStr">
        <is>
          <t>x</t>
        </is>
      </c>
      <c r="F23" s="29" t="inlineStr">
        <is>
          <t>Amplificazione dell'utile a variazione del volume</t>
        </is>
      </c>
    </row>
    <row r="24" ht="18" customHeight="1"/>
    <row r="25" ht="24" customHeight="1">
      <c r="B25" s="3" t="inlineStr">
        <is>
          <t>SCENARIO WHAT-IF: VOLUME OBIETTIVO</t>
        </is>
      </c>
    </row>
    <row r="26" ht="20" customHeight="1">
      <c r="B26" s="5" t="inlineStr">
        <is>
          <t>Utile Obiettivo Desiderato (€/mese)</t>
        </is>
      </c>
      <c r="C26" s="6" t="n">
        <v>5000</v>
      </c>
      <c r="D26" s="30" t="inlineStr">
        <is>
          <t>Inserire l'utile target mensile</t>
        </is>
      </c>
    </row>
    <row r="27" ht="20" customHeight="1">
      <c r="B27" s="31" t="inlineStr">
        <is>
          <t>Volume Necessario per Utile Target</t>
        </is>
      </c>
      <c r="C27" s="32" t="n"/>
      <c r="D27" s="22">
        <f>(C8+C26)/C14</f>
        <v/>
      </c>
      <c r="E27" s="7" t="inlineStr">
        <is>
          <t>unità/mese</t>
        </is>
      </c>
      <c r="F27" s="32" t="n"/>
    </row>
    <row r="28" ht="20" customHeight="1">
      <c r="B28" s="33" t="inlineStr">
        <is>
          <t>Fatturato Necessario per Utile Target</t>
        </is>
      </c>
      <c r="C28" s="34" t="n"/>
      <c r="D28" s="27">
        <f>C27*C6</f>
        <v/>
      </c>
      <c r="E28" s="35" t="inlineStr">
        <is>
          <t>€/mese</t>
        </is>
      </c>
      <c r="F28" s="34" t="n"/>
    </row>
    <row r="29" ht="20" customHeight="1">
      <c r="B29" s="31" t="inlineStr">
        <is>
          <t>Incremento Volume vs Attuale</t>
        </is>
      </c>
      <c r="C29" s="32" t="n"/>
      <c r="D29" s="22">
        <f>C27-C10</f>
        <v/>
      </c>
      <c r="E29" s="7" t="inlineStr">
        <is>
          <t>unità/mese</t>
        </is>
      </c>
      <c r="F29" s="32" t="n"/>
    </row>
    <row r="30" ht="20" customHeight="1">
      <c r="B30" s="33" t="inlineStr">
        <is>
          <t>Incremento % Volume vs Attuale</t>
        </is>
      </c>
      <c r="C30" s="34" t="n"/>
      <c r="D30" s="17">
        <f>IF(C10=0,0,(C27-C10)/C10)</f>
        <v/>
      </c>
      <c r="E30" s="35" t="inlineStr">
        <is>
          <t>%</t>
        </is>
      </c>
      <c r="F30" s="34" t="n"/>
    </row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5">
    <mergeCell ref="B2:G2"/>
    <mergeCell ref="B4:G4"/>
    <mergeCell ref="B12:G12"/>
    <mergeCell ref="B25:G25"/>
    <mergeCell ref="D26:G26"/>
  </mergeCells>
  <conditionalFormatting sqref="D23">
    <cfRule type="expression" priority="1" dxfId="0">
      <formula>D23&gt;0</formula>
    </cfRule>
    <cfRule type="expression" priority="2" dxfId="1">
      <formula>D23&lt;0</formula>
    </cfRule>
  </conditionalFormatting>
  <conditionalFormatting sqref="D18">
    <cfRule type="expression" priority="3" dxfId="1">
      <formula>D18&lt;0</formula>
    </cfRule>
    <cfRule type="expression" priority="4" dxfId="0">
      <formula>D18&gt;0</formula>
    </cfRule>
  </conditionalFormatting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" customWidth="1" min="8" max="8"/>
  </cols>
  <sheetData>
    <row r="1" ht="8" customHeight="1"/>
    <row r="2" ht="36" customHeight="1">
      <c r="B2" s="1" t="inlineStr">
        <is>
          <t>TABELLA VOLUMI — RICAVI, COSTI E UTILE</t>
        </is>
      </c>
    </row>
    <row r="3" ht="8" customHeight="1"/>
    <row r="4" ht="20" customHeight="1">
      <c r="B4" s="4" t="inlineStr">
        <is>
          <t>Volume (unità)</t>
        </is>
      </c>
      <c r="C4" s="4" t="inlineStr">
        <is>
          <t>Ricavi Totali (€)</t>
        </is>
      </c>
      <c r="D4" s="4" t="inlineStr">
        <is>
          <t>Costi Fissi (€)</t>
        </is>
      </c>
      <c r="E4" s="4" t="inlineStr">
        <is>
          <t>Costi Variabili (€)</t>
        </is>
      </c>
      <c r="F4" s="4" t="inlineStr">
        <is>
          <t>Costi Totali (€)</t>
        </is>
      </c>
      <c r="G4" s="4" t="inlineStr">
        <is>
          <t>Utile/Perdita (€)</t>
        </is>
      </c>
    </row>
    <row r="5" ht="18" customHeight="1">
      <c r="B5" s="36" t="n">
        <v>0</v>
      </c>
      <c r="C5" s="37">
        <f>0*'Analisi Break-Even'!C6</f>
        <v/>
      </c>
      <c r="D5" s="37">
        <f>'Analisi Break-Even'!C8</f>
        <v/>
      </c>
      <c r="E5" s="37">
        <f>0*'Analisi Break-Even'!C7</f>
        <v/>
      </c>
      <c r="F5" s="37">
        <f>D5+F5</f>
        <v/>
      </c>
      <c r="G5" s="37">
        <f>C5-G5</f>
        <v/>
      </c>
    </row>
    <row r="6" ht="18" customHeight="1">
      <c r="B6" s="38" t="n">
        <v>100</v>
      </c>
      <c r="C6" s="39">
        <f>100*'Analisi Break-Even'!C6</f>
        <v/>
      </c>
      <c r="D6" s="39">
        <f>'Analisi Break-Even'!C8</f>
        <v/>
      </c>
      <c r="E6" s="39">
        <f>100*'Analisi Break-Even'!C7</f>
        <v/>
      </c>
      <c r="F6" s="39">
        <f>D6+F6</f>
        <v/>
      </c>
      <c r="G6" s="39">
        <f>C6-G6</f>
        <v/>
      </c>
    </row>
    <row r="7" ht="18" customHeight="1">
      <c r="B7" s="36" t="n">
        <v>200</v>
      </c>
      <c r="C7" s="37">
        <f>200*'Analisi Break-Even'!C6</f>
        <v/>
      </c>
      <c r="D7" s="37">
        <f>'Analisi Break-Even'!C8</f>
        <v/>
      </c>
      <c r="E7" s="37">
        <f>200*'Analisi Break-Even'!C7</f>
        <v/>
      </c>
      <c r="F7" s="37">
        <f>D7+F7</f>
        <v/>
      </c>
      <c r="G7" s="37">
        <f>C7-G7</f>
        <v/>
      </c>
    </row>
    <row r="8" ht="18" customHeight="1">
      <c r="B8" s="38" t="n">
        <v>300</v>
      </c>
      <c r="C8" s="39">
        <f>300*'Analisi Break-Even'!C6</f>
        <v/>
      </c>
      <c r="D8" s="39">
        <f>'Analisi Break-Even'!C8</f>
        <v/>
      </c>
      <c r="E8" s="39">
        <f>300*'Analisi Break-Even'!C7</f>
        <v/>
      </c>
      <c r="F8" s="39">
        <f>D8+F8</f>
        <v/>
      </c>
      <c r="G8" s="39">
        <f>C8-G8</f>
        <v/>
      </c>
    </row>
    <row r="9" ht="18" customHeight="1">
      <c r="B9" s="36" t="n">
        <v>400</v>
      </c>
      <c r="C9" s="37">
        <f>400*'Analisi Break-Even'!C6</f>
        <v/>
      </c>
      <c r="D9" s="37">
        <f>'Analisi Break-Even'!C8</f>
        <v/>
      </c>
      <c r="E9" s="37">
        <f>400*'Analisi Break-Even'!C7</f>
        <v/>
      </c>
      <c r="F9" s="37">
        <f>D9+F9</f>
        <v/>
      </c>
      <c r="G9" s="37">
        <f>C9-G9</f>
        <v/>
      </c>
    </row>
    <row r="10" ht="18" customHeight="1">
      <c r="B10" s="38" t="n">
        <v>500</v>
      </c>
      <c r="C10" s="39">
        <f>500*'Analisi Break-Even'!C6</f>
        <v/>
      </c>
      <c r="D10" s="39">
        <f>'Analisi Break-Even'!C8</f>
        <v/>
      </c>
      <c r="E10" s="39">
        <f>500*'Analisi Break-Even'!C7</f>
        <v/>
      </c>
      <c r="F10" s="39">
        <f>D10+F10</f>
        <v/>
      </c>
      <c r="G10" s="39">
        <f>C10-G10</f>
        <v/>
      </c>
    </row>
    <row r="11" ht="18" customHeight="1">
      <c r="B11" s="36" t="n">
        <v>600</v>
      </c>
      <c r="C11" s="37">
        <f>600*'Analisi Break-Even'!C6</f>
        <v/>
      </c>
      <c r="D11" s="37">
        <f>'Analisi Break-Even'!C8</f>
        <v/>
      </c>
      <c r="E11" s="37">
        <f>600*'Analisi Break-Even'!C7</f>
        <v/>
      </c>
      <c r="F11" s="37">
        <f>D11+F11</f>
        <v/>
      </c>
      <c r="G11" s="37">
        <f>C11-G11</f>
        <v/>
      </c>
    </row>
    <row r="12" ht="18" customHeight="1">
      <c r="B12" s="38" t="n">
        <v>700</v>
      </c>
      <c r="C12" s="39">
        <f>700*'Analisi Break-Even'!C6</f>
        <v/>
      </c>
      <c r="D12" s="39">
        <f>'Analisi Break-Even'!C8</f>
        <v/>
      </c>
      <c r="E12" s="39">
        <f>700*'Analisi Break-Even'!C7</f>
        <v/>
      </c>
      <c r="F12" s="39">
        <f>D12+F12</f>
        <v/>
      </c>
      <c r="G12" s="39">
        <f>C12-G12</f>
        <v/>
      </c>
    </row>
    <row r="13" ht="18" customHeight="1">
      <c r="B13" s="36" t="n">
        <v>800</v>
      </c>
      <c r="C13" s="37">
        <f>800*'Analisi Break-Even'!C6</f>
        <v/>
      </c>
      <c r="D13" s="37">
        <f>'Analisi Break-Even'!C8</f>
        <v/>
      </c>
      <c r="E13" s="37">
        <f>800*'Analisi Break-Even'!C7</f>
        <v/>
      </c>
      <c r="F13" s="37">
        <f>D13+F13</f>
        <v/>
      </c>
      <c r="G13" s="37">
        <f>C13-G13</f>
        <v/>
      </c>
    </row>
    <row r="14" ht="18" customHeight="1">
      <c r="B14" s="38" t="n">
        <v>900</v>
      </c>
      <c r="C14" s="39">
        <f>900*'Analisi Break-Even'!C6</f>
        <v/>
      </c>
      <c r="D14" s="39">
        <f>'Analisi Break-Even'!C8</f>
        <v/>
      </c>
      <c r="E14" s="39">
        <f>900*'Analisi Break-Even'!C7</f>
        <v/>
      </c>
      <c r="F14" s="39">
        <f>D14+F14</f>
        <v/>
      </c>
      <c r="G14" s="39">
        <f>C14-G14</f>
        <v/>
      </c>
    </row>
    <row r="15" ht="18" customHeight="1">
      <c r="B15" s="36" t="n">
        <v>1000</v>
      </c>
      <c r="C15" s="37">
        <f>1000*'Analisi Break-Even'!C6</f>
        <v/>
      </c>
      <c r="D15" s="37">
        <f>'Analisi Break-Even'!C8</f>
        <v/>
      </c>
      <c r="E15" s="37">
        <f>1000*'Analisi Break-Even'!C7</f>
        <v/>
      </c>
      <c r="F15" s="37">
        <f>D15+F15</f>
        <v/>
      </c>
      <c r="G15" s="37">
        <f>C15-G15</f>
        <v/>
      </c>
    </row>
    <row r="16" ht="18" customHeight="1">
      <c r="B16" s="38" t="n">
        <v>1200</v>
      </c>
      <c r="C16" s="39">
        <f>1200*'Analisi Break-Even'!C6</f>
        <v/>
      </c>
      <c r="D16" s="39">
        <f>'Analisi Break-Even'!C8</f>
        <v/>
      </c>
      <c r="E16" s="39">
        <f>1200*'Analisi Break-Even'!C7</f>
        <v/>
      </c>
      <c r="F16" s="39">
        <f>D16+F16</f>
        <v/>
      </c>
      <c r="G16" s="39">
        <f>C16-G16</f>
        <v/>
      </c>
    </row>
    <row r="17" ht="18" customHeight="1">
      <c r="B17" s="36" t="n">
        <v>1500</v>
      </c>
      <c r="C17" s="37">
        <f>1500*'Analisi Break-Even'!C6</f>
        <v/>
      </c>
      <c r="D17" s="37">
        <f>'Analisi Break-Even'!C8</f>
        <v/>
      </c>
      <c r="E17" s="37">
        <f>1500*'Analisi Break-Even'!C7</f>
        <v/>
      </c>
      <c r="F17" s="37">
        <f>D17+F17</f>
        <v/>
      </c>
      <c r="G17" s="37">
        <f>C17-G17</f>
        <v/>
      </c>
    </row>
    <row r="18" ht="18" customHeight="1">
      <c r="B18" s="38" t="n">
        <v>1800</v>
      </c>
      <c r="C18" s="39">
        <f>1800*'Analisi Break-Even'!C6</f>
        <v/>
      </c>
      <c r="D18" s="39">
        <f>'Analisi Break-Even'!C8</f>
        <v/>
      </c>
      <c r="E18" s="39">
        <f>1800*'Analisi Break-Even'!C7</f>
        <v/>
      </c>
      <c r="F18" s="39">
        <f>D18+F18</f>
        <v/>
      </c>
      <c r="G18" s="39">
        <f>C18-G18</f>
        <v/>
      </c>
    </row>
    <row r="19" ht="18" customHeight="1">
      <c r="B19" s="36" t="n">
        <v>2000</v>
      </c>
      <c r="C19" s="37">
        <f>2000*'Analisi Break-Even'!C6</f>
        <v/>
      </c>
      <c r="D19" s="37">
        <f>'Analisi Break-Even'!C8</f>
        <v/>
      </c>
      <c r="E19" s="37">
        <f>2000*'Analisi Break-Even'!C7</f>
        <v/>
      </c>
      <c r="F19" s="37">
        <f>D19+F19</f>
        <v/>
      </c>
      <c r="G19" s="37">
        <f>C19-G19</f>
        <v/>
      </c>
    </row>
  </sheetData>
  <mergeCells count="1">
    <mergeCell ref="B2:G2"/>
  </mergeCells>
  <conditionalFormatting sqref="G5:G19">
    <cfRule type="expression" priority="1" dxfId="2">
      <formula>G5&gt;0</formula>
    </cfRule>
    <cfRule type="expression" priority="2" dxfId="3">
      <formula>G5&lt;0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8" customWidth="1" min="3" max="3"/>
    <col width="18" customWidth="1" min="4" max="4"/>
    <col width="18" customWidth="1" min="5" max="5"/>
    <col width="18" customWidth="1" min="6" max="6"/>
    <col width="2" customWidth="1" min="7" max="7"/>
  </cols>
  <sheetData>
    <row r="2" ht="36" customHeight="1">
      <c r="B2" s="1" t="inlineStr">
        <is>
          <t>SIMULAZIONE SCENARI — SENSITIVITY ANALYSIS</t>
        </is>
      </c>
    </row>
    <row r="4" ht="20" customHeight="1">
      <c r="B4" s="3" t="inlineStr">
        <is>
          <t>VARIAZIONE DEL PREZZO DI VENDITA</t>
        </is>
      </c>
    </row>
    <row r="5" ht="18" customHeight="1">
      <c r="B5" s="4" t="inlineStr">
        <is>
          <t>Scenario</t>
        </is>
      </c>
      <c r="C5" s="4" t="inlineStr">
        <is>
          <t>Prezzo (€)</t>
        </is>
      </c>
      <c r="D5" s="4" t="inlineStr">
        <is>
          <t>BEP Quantità</t>
        </is>
      </c>
      <c r="E5" s="4" t="inlineStr">
        <is>
          <t>BEP Fatturato (€)</t>
        </is>
      </c>
      <c r="F5" s="4" t="inlineStr">
        <is>
          <t>Variaz. BEP vs Base</t>
        </is>
      </c>
    </row>
    <row r="6" ht="20" customHeight="1">
      <c r="B6" s="8" t="inlineStr">
        <is>
          <t>Pessimistico -20%</t>
        </is>
      </c>
      <c r="C6" s="37">
        <f>'Analisi Break-Even'!C6*0.8</f>
        <v/>
      </c>
      <c r="D6" s="40">
        <f>IF((=C6-'Analisi Break-Even'!C7)&lt;=0,"N/A",'Analisi Break-Even'!C8/(=C6-'Analisi Break-Even'!C7))</f>
        <v/>
      </c>
      <c r="E6" s="37">
        <f>IF(ISNUMBER(D6),D6*C6,"N/A")</f>
        <v/>
      </c>
      <c r="F6" s="40" t="inlineStr">
        <is>
          <t>N/A</t>
        </is>
      </c>
    </row>
    <row r="7" ht="20" customHeight="1">
      <c r="B7" s="41" t="inlineStr">
        <is>
          <t>Pessimistico -10%</t>
        </is>
      </c>
      <c r="C7" s="39">
        <f>'Analisi Break-Even'!C6*0.9</f>
        <v/>
      </c>
      <c r="D7" s="42">
        <f>IF((=C7-'Analisi Break-Even'!C7)&lt;=0,"N/A",'Analisi Break-Even'!C8/(=C7-'Analisi Break-Even'!C7))</f>
        <v/>
      </c>
      <c r="E7" s="39">
        <f>IF(ISNUMBER(D7),D7*C7,"N/A")</f>
        <v/>
      </c>
      <c r="F7" s="42" t="inlineStr">
        <is>
          <t>N/A</t>
        </is>
      </c>
    </row>
    <row r="8" ht="20" customHeight="1">
      <c r="B8" s="43" t="inlineStr">
        <is>
          <t>Base (Attuale)</t>
        </is>
      </c>
      <c r="C8" s="44">
        <f>'Analisi Break-Even'!C6</f>
        <v/>
      </c>
      <c r="D8" s="45">
        <f>IF((=C8-'Analisi Break-Even'!C7)&lt;=0,"N/A",'Analisi Break-Even'!C8/(=C8-'Analisi Break-Even'!C7))</f>
        <v/>
      </c>
      <c r="E8" s="44">
        <f>IF(ISNUMBER(D8),D8*C8,"N/A")</f>
        <v/>
      </c>
      <c r="F8" s="46" t="inlineStr">
        <is>
          <t>—</t>
        </is>
      </c>
    </row>
    <row r="9" ht="20" customHeight="1">
      <c r="B9" s="41" t="inlineStr">
        <is>
          <t>Ottimistico +10%</t>
        </is>
      </c>
      <c r="C9" s="39">
        <f>'Analisi Break-Even'!C6*1.1</f>
        <v/>
      </c>
      <c r="D9" s="42">
        <f>IF((=C9-'Analisi Break-Even'!C7)&lt;=0,"N/A",'Analisi Break-Even'!C8/(=C9-'Analisi Break-Even'!C7))</f>
        <v/>
      </c>
      <c r="E9" s="39">
        <f>IF(ISNUMBER(D9),D9*C9,"N/A")</f>
        <v/>
      </c>
      <c r="F9" s="42">
        <f>IF(ISNUMBER(D9),D9-D8,"N/A")</f>
        <v/>
      </c>
    </row>
    <row r="10" ht="20" customHeight="1">
      <c r="B10" s="8" t="inlineStr">
        <is>
          <t>Ottimistico +20%</t>
        </is>
      </c>
      <c r="C10" s="37">
        <f>'Analisi Break-Even'!C6*1.2</f>
        <v/>
      </c>
      <c r="D10" s="40">
        <f>IF((=C10-'Analisi Break-Even'!C7)&lt;=0,"N/A",'Analisi Break-Even'!C8/(=C10-'Analisi Break-Even'!C7))</f>
        <v/>
      </c>
      <c r="E10" s="37">
        <f>IF(ISNUMBER(D10),D10*C10,"N/A")</f>
        <v/>
      </c>
      <c r="F10" s="40">
        <f>IF(ISNUMBER(D10),D10-D8,"N/A")</f>
        <v/>
      </c>
    </row>
    <row r="13" ht="24" customHeight="1">
      <c r="B13" s="3" t="inlineStr">
        <is>
          <t>VARIAZIONE DEI COSTI FISSI</t>
        </is>
      </c>
    </row>
    <row r="14" ht="18" customHeight="1">
      <c r="B14" s="4" t="inlineStr">
        <is>
          <t>Scenario</t>
        </is>
      </c>
      <c r="C14" s="4" t="inlineStr">
        <is>
          <t>Costi Fissi (€)</t>
        </is>
      </c>
      <c r="D14" s="4" t="inlineStr">
        <is>
          <t>BEP Quantità</t>
        </is>
      </c>
      <c r="E14" s="4" t="inlineStr">
        <is>
          <t>BEP Fatturato (€)</t>
        </is>
      </c>
      <c r="F14" s="4" t="inlineStr">
        <is>
          <t>Variaz. BEP vs Base</t>
        </is>
      </c>
    </row>
    <row r="15" ht="20" customHeight="1">
      <c r="B15" s="8" t="inlineStr">
        <is>
          <t>Riduzione -30%</t>
        </is>
      </c>
      <c r="C15" s="37">
        <f>'Analisi Break-Even'!C8*0.7</f>
        <v/>
      </c>
      <c r="D15" s="40">
        <f>C15/'Analisi Break-Even'!C14</f>
        <v/>
      </c>
      <c r="E15" s="37">
        <f>D15*'Analisi Break-Even'!C6</f>
        <v/>
      </c>
      <c r="F15" s="40" t="inlineStr">
        <is>
          <t>N/A</t>
        </is>
      </c>
    </row>
    <row r="16" ht="20" customHeight="1">
      <c r="B16" s="41" t="inlineStr">
        <is>
          <t>Riduzione -15%</t>
        </is>
      </c>
      <c r="C16" s="39">
        <f>'Analisi Break-Even'!C8*0.85</f>
        <v/>
      </c>
      <c r="D16" s="42">
        <f>C16/'Analisi Break-Even'!C14</f>
        <v/>
      </c>
      <c r="E16" s="39">
        <f>D16*'Analisi Break-Even'!C6</f>
        <v/>
      </c>
      <c r="F16" s="42" t="inlineStr">
        <is>
          <t>N/A</t>
        </is>
      </c>
    </row>
    <row r="17" ht="20" customHeight="1">
      <c r="B17" s="43" t="inlineStr">
        <is>
          <t>Base (Attuale)</t>
        </is>
      </c>
      <c r="C17" s="44">
        <f>'Analisi Break-Even'!C8</f>
        <v/>
      </c>
      <c r="D17" s="45">
        <f>C17/'Analisi Break-Even'!C14</f>
        <v/>
      </c>
      <c r="E17" s="44">
        <f>D17*'Analisi Break-Even'!C6</f>
        <v/>
      </c>
      <c r="F17" s="46" t="inlineStr">
        <is>
          <t>—</t>
        </is>
      </c>
    </row>
    <row r="18" ht="20" customHeight="1">
      <c r="B18" s="41" t="inlineStr">
        <is>
          <t>Aumento +15%</t>
        </is>
      </c>
      <c r="C18" s="39">
        <f>'Analisi Break-Even'!C8*1.15</f>
        <v/>
      </c>
      <c r="D18" s="42">
        <f>C18/'Analisi Break-Even'!C14</f>
        <v/>
      </c>
      <c r="E18" s="39">
        <f>D18*'Analisi Break-Even'!C6</f>
        <v/>
      </c>
      <c r="F18" s="42">
        <f>D18-D17</f>
        <v/>
      </c>
    </row>
    <row r="19" ht="20" customHeight="1">
      <c r="B19" s="8" t="inlineStr">
        <is>
          <t>Aumento +30%</t>
        </is>
      </c>
      <c r="C19" s="37">
        <f>'Analisi Break-Even'!C8*1.3</f>
        <v/>
      </c>
      <c r="D19" s="40">
        <f>C19/'Analisi Break-Even'!C14</f>
        <v/>
      </c>
      <c r="E19" s="37">
        <f>D19*'Analisi Break-Even'!C6</f>
        <v/>
      </c>
      <c r="F19" s="40">
        <f>D19-D17</f>
        <v/>
      </c>
    </row>
  </sheetData>
  <mergeCells count="3">
    <mergeCell ref="B2:F2"/>
    <mergeCell ref="B4:F4"/>
    <mergeCell ref="B13:F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10"/>
  <sheetViews>
    <sheetView showGridLines="0" workbookViewId="0">
      <selection activeCell="A1" sqref="A1"/>
    </sheetView>
  </sheetViews>
  <sheetFormatPr baseColWidth="8" defaultRowHeight="15"/>
  <cols>
    <col width="32" customWidth="1" min="2" max="2"/>
    <col width="20" customWidth="1" min="3" max="3"/>
    <col width="20" customWidth="1" min="4" max="4"/>
    <col width="30" customWidth="1" min="5" max="5"/>
  </cols>
  <sheetData>
    <row r="2" ht="36" customHeight="1">
      <c r="B2" s="47" t="inlineStr">
        <is>
          <t>FOGLIO PARAMETRI — Solo per consultazione</t>
        </is>
      </c>
    </row>
    <row r="4" ht="20" customHeight="1">
      <c r="B4" s="4" t="inlineStr">
        <is>
          <t>Parametro</t>
        </is>
      </c>
      <c r="C4" s="4" t="inlineStr">
        <is>
          <t>Valore di Riferimento</t>
        </is>
      </c>
      <c r="D4" s="4" t="inlineStr">
        <is>
          <t>Unità</t>
        </is>
      </c>
      <c r="E4" s="4" t="inlineStr">
        <is>
          <t>Descrizione</t>
        </is>
      </c>
    </row>
    <row r="5" ht="20" customHeight="1">
      <c r="B5" s="31" t="inlineStr">
        <is>
          <t>Prezzo Vendita (P)</t>
        </is>
      </c>
      <c r="C5" s="40">
        <f>'Analisi Break-Even'!C6</f>
        <v/>
      </c>
      <c r="D5" s="48" t="inlineStr">
        <is>
          <t>€/unità</t>
        </is>
      </c>
      <c r="E5" s="48" t="inlineStr">
        <is>
          <t>Collegato al foglio principale</t>
        </is>
      </c>
    </row>
    <row r="6" ht="20" customHeight="1">
      <c r="B6" s="33" t="inlineStr">
        <is>
          <t>Costo Variabile Unitario (CV)</t>
        </is>
      </c>
      <c r="C6" s="42">
        <f>'Analisi Break-Even'!C7</f>
        <v/>
      </c>
      <c r="D6" s="49" t="inlineStr">
        <is>
          <t>€/unità</t>
        </is>
      </c>
      <c r="E6" s="49" t="inlineStr">
        <is>
          <t>Collegato al foglio principale</t>
        </is>
      </c>
    </row>
    <row r="7" ht="20" customHeight="1">
      <c r="B7" s="31" t="inlineStr">
        <is>
          <t>Costi Fissi Totali (CF)</t>
        </is>
      </c>
      <c r="C7" s="40">
        <f>'Analisi Break-Even'!C8</f>
        <v/>
      </c>
      <c r="D7" s="48" t="inlineStr">
        <is>
          <t>€/mese</t>
        </is>
      </c>
      <c r="E7" s="48" t="inlineStr">
        <is>
          <t>Collegato al foglio principale</t>
        </is>
      </c>
    </row>
    <row r="8" ht="20" customHeight="1">
      <c r="B8" s="33" t="inlineStr">
        <is>
          <t>Margine di Contribuzione</t>
        </is>
      </c>
      <c r="C8" s="42">
        <f>'Analisi Break-Even'!C14</f>
        <v/>
      </c>
      <c r="D8" s="49" t="inlineStr">
        <is>
          <t>€/unità</t>
        </is>
      </c>
      <c r="E8" s="49" t="inlineStr">
        <is>
          <t>Calcolato automaticamente</t>
        </is>
      </c>
    </row>
    <row r="9" ht="20" customHeight="1">
      <c r="B9" s="31" t="inlineStr">
        <is>
          <t>BEP Quantità</t>
        </is>
      </c>
      <c r="C9" s="40">
        <f>'Analisi Break-Even'!C16</f>
        <v/>
      </c>
      <c r="D9" s="48" t="inlineStr">
        <is>
          <t>unità/mese</t>
        </is>
      </c>
      <c r="E9" s="48" t="inlineStr">
        <is>
          <t>Calcolato automaticamente</t>
        </is>
      </c>
    </row>
    <row r="10" ht="20" customHeight="1">
      <c r="B10" s="33" t="inlineStr">
        <is>
          <t>BEP Fatturato</t>
        </is>
      </c>
      <c r="C10" s="42">
        <f>'Analisi Break-Even'!C17</f>
        <v/>
      </c>
      <c r="D10" s="49" t="inlineStr">
        <is>
          <t>€/mese</t>
        </is>
      </c>
      <c r="E10" s="49" t="inlineStr">
        <is>
          <t>Calcolato automaticamente</t>
        </is>
      </c>
    </row>
  </sheetData>
  <mergeCells count="1">
    <mergeCell ref="B2:E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C2:C38"/>
  <sheetViews>
    <sheetView showGridLines="0" workbookViewId="0">
      <selection activeCell="A1" sqref="A1"/>
    </sheetView>
  </sheetViews>
  <sheetFormatPr baseColWidth="8" defaultRowHeight="15"/>
  <cols>
    <col width="4" customWidth="1" min="2" max="2"/>
    <col width="80" customWidth="1" min="3" max="3"/>
    <col width="4" customWidth="1" min="4" max="4"/>
  </cols>
  <sheetData>
    <row r="1" ht="20" customHeight="1"/>
    <row r="2" ht="40" customHeight="1">
      <c r="C2" s="50" t="inlineStr">
        <is>
          <t>GUIDA ALL'UTILIZZO — ANALISI BREAK-EVEN POINT</t>
        </is>
      </c>
    </row>
    <row r="3" ht="20" customHeight="1"/>
    <row r="4" ht="22" customHeight="1">
      <c r="C4" s="51" t="inlineStr">
        <is>
          <t>COS'È IL BREAK-EVEN POINT</t>
        </is>
      </c>
    </row>
    <row r="5" ht="18" customHeight="1">
      <c r="C5" s="52" t="inlineStr">
        <is>
          <t>Il Break-Even Point (BEP) o punto di pareggio è il volume di vendite al quale i ricavi totali eguagliano i costi totali. Al di sotto di questo volume l'azienda è in perdita; al di sopra realizza un utile.</t>
        </is>
      </c>
    </row>
    <row r="6" ht="20" customHeight="1"/>
    <row r="7" ht="22" customHeight="1">
      <c r="C7" s="51" t="inlineStr">
        <is>
          <t>STRUTTURA DELLA CARTELLA DI LAVORO</t>
        </is>
      </c>
    </row>
    <row r="8" ht="18" customHeight="1">
      <c r="C8" s="52" t="inlineStr">
        <is>
          <t>• Analisi Break-Even: foglio principale con i parametri di input (celle gialle) e i risultati calcolati.</t>
        </is>
      </c>
    </row>
    <row r="9" ht="18" customHeight="1">
      <c r="C9" s="52" t="inlineStr">
        <is>
          <t>• Tabella Volumi: proiezione di ricavi, costi e utile per diversi livelli di volume con grafico integrato.</t>
        </is>
      </c>
    </row>
    <row r="10" ht="18" customHeight="1">
      <c r="C10" s="52" t="inlineStr">
        <is>
          <t>• Simulazione Scenari: analisi di sensitività su variazioni di prezzo e costi fissi.</t>
        </is>
      </c>
    </row>
    <row r="11" ht="18" customHeight="1">
      <c r="C11" s="52" t="inlineStr">
        <is>
          <t>• Parametri: riepilogo dei valori chiave collegati al foglio principale.</t>
        </is>
      </c>
    </row>
    <row r="12" ht="20" customHeight="1"/>
    <row r="13" ht="22" customHeight="1">
      <c r="C13" s="51" t="inlineStr">
        <is>
          <t>COME UTILIZZARE IL MODELLO</t>
        </is>
      </c>
    </row>
    <row r="14" ht="18" customHeight="1">
      <c r="C14" s="52" t="inlineStr">
        <is>
          <t>1. Aprire il foglio 'Analisi Break-Even'.</t>
        </is>
      </c>
    </row>
    <row r="15" ht="18" customHeight="1">
      <c r="C15" s="52" t="inlineStr">
        <is>
          <t>2. Inserire i valori nelle celle con sfondo GIALLO (colonna C, righe 6-10):</t>
        </is>
      </c>
    </row>
    <row r="16" ht="18" customHeight="1">
      <c r="C16" s="52" t="inlineStr">
        <is>
          <t xml:space="preserve">   — Prezzo di Vendita Unitario (€ netto IVA per unità venduta)</t>
        </is>
      </c>
    </row>
    <row r="17" ht="18" customHeight="1">
      <c r="C17" s="52" t="inlineStr">
        <is>
          <t xml:space="preserve">   — Costo Variabile Unitario (costo diretto per unità prodotta: materiali, manodopera variabile)</t>
        </is>
      </c>
    </row>
    <row r="18" ht="18" customHeight="1">
      <c r="C18" s="52" t="inlineStr">
        <is>
          <t xml:space="preserve">   — Costi Fissi Totali Mensili (affitti, stipendi fissi, ammortamenti, leasing, utenze fisse)</t>
        </is>
      </c>
    </row>
    <row r="19" ht="18" customHeight="1">
      <c r="C19" s="52" t="inlineStr">
        <is>
          <t xml:space="preserve">   — Capacità Produttiva Massima (tetto massimo producibile nel periodo)</t>
        </is>
      </c>
    </row>
    <row r="20" ht="18" customHeight="1">
      <c r="C20" s="52" t="inlineStr">
        <is>
          <t xml:space="preserve">   — Produzione/Vendite Attuali (volume corrente per calcolo margine di sicurezza)</t>
        </is>
      </c>
    </row>
    <row r="21" ht="18" customHeight="1">
      <c r="C21" s="52" t="inlineStr">
        <is>
          <t>3. Tutti i risultati si aggiornano automaticamente.</t>
        </is>
      </c>
    </row>
    <row r="22" ht="18" customHeight="1">
      <c r="C22" s="52" t="inlineStr">
        <is>
          <t>4. Nella sezione 'Scenario What-If' inserire l'utile target per calcolare il volume necessario.</t>
        </is>
      </c>
    </row>
    <row r="23" ht="20" customHeight="1"/>
    <row r="24" ht="22" customHeight="1">
      <c r="C24" s="51" t="inlineStr">
        <is>
          <t>FORMULE CHIAVE</t>
        </is>
      </c>
    </row>
    <row r="25" ht="18" customHeight="1">
      <c r="C25" s="52" t="inlineStr">
        <is>
          <t>• Margine di Contribuzione Unitario (MDC) = Prezzo − Costo Variabile Unitario</t>
        </is>
      </c>
    </row>
    <row r="26" ht="18" customHeight="1">
      <c r="C26" s="52" t="inlineStr">
        <is>
          <t>• BEP (quantità) = Costi Fissi ÷ MDC</t>
        </is>
      </c>
    </row>
    <row r="27" ht="18" customHeight="1">
      <c r="C27" s="52" t="inlineStr">
        <is>
          <t>• BEP (fatturato) = BEP (quantità) × Prezzo</t>
        </is>
      </c>
    </row>
    <row r="28" ht="18" customHeight="1">
      <c r="C28" s="52" t="inlineStr">
        <is>
          <t>• Margine di Sicurezza = Vendite Attuali − BEP (quantità)</t>
        </is>
      </c>
    </row>
    <row r="29" ht="18" customHeight="1">
      <c r="C29" s="52" t="inlineStr">
        <is>
          <t>• Volume per Utile Target = (Costi Fissi + Utile Target) ÷ MDC</t>
        </is>
      </c>
    </row>
    <row r="30" ht="18" customHeight="1">
      <c r="C30" s="52" t="inlineStr">
        <is>
          <t>• Grado di Leva Operativa (GLO) = MDC Totale ÷ EBIT</t>
        </is>
      </c>
    </row>
    <row r="31" ht="20" customHeight="1"/>
    <row r="32" ht="22" customHeight="1">
      <c r="C32" s="51" t="inlineStr">
        <is>
          <t>INTERPRETAZIONE DEI COLORI</t>
        </is>
      </c>
    </row>
    <row r="33" ht="18" customHeight="1">
      <c r="C33" s="52" t="inlineStr">
        <is>
          <t>• Celle gialle: dati di INPUT — inserire i propri valori</t>
        </is>
      </c>
    </row>
    <row r="34" ht="18" customHeight="1">
      <c r="C34" s="52" t="inlineStr">
        <is>
          <t>• Celle grigio chiaro: valori CALCOLATI — non modificare</t>
        </is>
      </c>
    </row>
    <row r="35" ht="18" customHeight="1">
      <c r="C35" s="52" t="inlineStr">
        <is>
          <t>• Verde: utile positivo / margine di sicurezza positivo</t>
        </is>
      </c>
    </row>
    <row r="36" ht="18" customHeight="1">
      <c r="C36" s="52" t="inlineStr">
        <is>
          <t>• Rosso: perdita / margine di sicurezza negativo</t>
        </is>
      </c>
    </row>
    <row r="37" ht="20" customHeight="1"/>
    <row r="38" ht="18" customHeight="1">
      <c r="C38" s="52" t="inlineStr">
        <is>
          <t>Documento generato il 16 March 2026</t>
        </is>
      </c>
    </row>
    <row r="39" ht="20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2026-03-16T10:40:11Z</dcterms:created>
  <dcterms:modified xmlns:dcterms="http://purl.org/dc/terms/" xmlns:xsi="http://www.w3.org/2001/XMLSchema-instance" xsi:type="dcterms:W3CDTF">2026-03-16T10:40:11Z</dcterms:modified>
</cp:coreProperties>
</file>